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53" documentId="8_{0E168680-25BA-43C3-8DEA-8408763E92AA}" xr6:coauthVersionLast="47" xr6:coauthVersionMax="47" xr10:uidLastSave="{8E4E1EB7-FF5F-4B8B-A647-3B7DF983FB6B}"/>
  <bookViews>
    <workbookView xWindow="2895" yWindow="780" windowWidth="19320" windowHeight="12945" xr2:uid="{00000000-000D-0000-FFFF-FFFF00000000}"/>
  </bookViews>
  <sheets>
    <sheet name="CALCULATOR" sheetId="1" r:id="rId1"/>
    <sheet name="LEGACY" sheetId="3" r:id="rId2"/>
    <sheet name="numbers" sheetId="2" state="hidden" r:id="rId3"/>
  </sheets>
  <definedNames>
    <definedName name="category5e24">numbers!$A$9</definedName>
    <definedName name="category624">numbers!$E$9</definedName>
    <definedName name="category628">numbers!$D$9</definedName>
    <definedName name="category6a24">numbers!$C$9</definedName>
    <definedName name="category6a28">numbers!$B$9</definedName>
    <definedName name="MaxFill">numbers!$A$5</definedName>
    <definedName name="MaxFillJ">numbers!$B$5</definedName>
    <definedName name="RecFill">numbers!$A$4</definedName>
    <definedName name="RecFillJ">numbers!$B$4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1" l="1"/>
  <c r="N30" i="1"/>
  <c r="M30" i="1"/>
  <c r="J30" i="1"/>
  <c r="I30" i="1"/>
  <c r="G30" i="1"/>
  <c r="K30" i="1" s="1"/>
  <c r="N25" i="3" l="1"/>
  <c r="M25" i="3"/>
  <c r="J25" i="3"/>
  <c r="I25" i="3"/>
  <c r="G25" i="3"/>
  <c r="O25" i="3" s="1"/>
  <c r="N24" i="3"/>
  <c r="M24" i="3"/>
  <c r="J24" i="3"/>
  <c r="I24" i="3"/>
  <c r="G24" i="3"/>
  <c r="K24" i="3" s="1"/>
  <c r="N23" i="3"/>
  <c r="M23" i="3"/>
  <c r="J23" i="3"/>
  <c r="I23" i="3"/>
  <c r="G23" i="3"/>
  <c r="O23" i="3" s="1"/>
  <c r="N22" i="3"/>
  <c r="M22" i="3"/>
  <c r="J22" i="3"/>
  <c r="I22" i="3"/>
  <c r="G22" i="3"/>
  <c r="O22" i="3" s="1"/>
  <c r="N20" i="3"/>
  <c r="M20" i="3"/>
  <c r="J20" i="3"/>
  <c r="I20" i="3"/>
  <c r="G20" i="3"/>
  <c r="K20" i="3" s="1"/>
  <c r="N19" i="3"/>
  <c r="M19" i="3"/>
  <c r="J19" i="3"/>
  <c r="I19" i="3"/>
  <c r="G19" i="3"/>
  <c r="K19" i="3" s="1"/>
  <c r="N18" i="3"/>
  <c r="M18" i="3"/>
  <c r="J18" i="3"/>
  <c r="I18" i="3"/>
  <c r="G18" i="3"/>
  <c r="O18" i="3" s="1"/>
  <c r="M16" i="3"/>
  <c r="I16" i="3"/>
  <c r="N15" i="3"/>
  <c r="M15" i="3"/>
  <c r="J15" i="3"/>
  <c r="I15" i="3"/>
  <c r="G15" i="3"/>
  <c r="O15" i="3" s="1"/>
  <c r="N14" i="3"/>
  <c r="M14" i="3"/>
  <c r="J14" i="3"/>
  <c r="I14" i="3"/>
  <c r="G14" i="3"/>
  <c r="K14" i="3" s="1"/>
  <c r="N9" i="3"/>
  <c r="N8" i="3"/>
  <c r="N7" i="3"/>
  <c r="N6" i="3"/>
  <c r="N5" i="3"/>
  <c r="N4" i="3"/>
  <c r="N101" i="1"/>
  <c r="M101" i="1"/>
  <c r="J101" i="1"/>
  <c r="I101" i="1"/>
  <c r="G101" i="1"/>
  <c r="K101" i="1" s="1"/>
  <c r="O24" i="3" l="1"/>
  <c r="K22" i="3"/>
  <c r="O20" i="3"/>
  <c r="K23" i="3"/>
  <c r="O14" i="3"/>
  <c r="K15" i="3"/>
  <c r="K18" i="3"/>
  <c r="K25" i="3"/>
  <c r="O19" i="3"/>
  <c r="O101" i="1"/>
  <c r="N102" i="1" l="1"/>
  <c r="M102" i="1"/>
  <c r="J102" i="1"/>
  <c r="I102" i="1"/>
  <c r="G102" i="1"/>
  <c r="K102" i="1" s="1"/>
  <c r="O102" i="1" l="1"/>
  <c r="N5" i="1"/>
  <c r="G158" i="1" l="1"/>
  <c r="O158" i="1" s="1"/>
  <c r="G157" i="1"/>
  <c r="O157" i="1" s="1"/>
  <c r="G156" i="1"/>
  <c r="O156" i="1" s="1"/>
  <c r="G155" i="1"/>
  <c r="O155" i="1" s="1"/>
  <c r="G154" i="1"/>
  <c r="K154" i="1" s="1"/>
  <c r="G153" i="1"/>
  <c r="O153" i="1" s="1"/>
  <c r="G152" i="1"/>
  <c r="O152" i="1" s="1"/>
  <c r="G151" i="1"/>
  <c r="O151" i="1" s="1"/>
  <c r="G150" i="1"/>
  <c r="O150" i="1" s="1"/>
  <c r="G149" i="1"/>
  <c r="K149" i="1" s="1"/>
  <c r="G148" i="1"/>
  <c r="K148" i="1" s="1"/>
  <c r="G147" i="1"/>
  <c r="O147" i="1" s="1"/>
  <c r="G144" i="1"/>
  <c r="O144" i="1" s="1"/>
  <c r="G143" i="1"/>
  <c r="O143" i="1" s="1"/>
  <c r="G142" i="1"/>
  <c r="K142" i="1" s="1"/>
  <c r="G141" i="1"/>
  <c r="O141" i="1" s="1"/>
  <c r="G140" i="1"/>
  <c r="K140" i="1" s="1"/>
  <c r="G139" i="1"/>
  <c r="K139" i="1" s="1"/>
  <c r="G138" i="1"/>
  <c r="K138" i="1" s="1"/>
  <c r="G137" i="1"/>
  <c r="O137" i="1" s="1"/>
  <c r="G136" i="1"/>
  <c r="O136" i="1" s="1"/>
  <c r="G135" i="1"/>
  <c r="O135" i="1" s="1"/>
  <c r="G132" i="1"/>
  <c r="K132" i="1" s="1"/>
  <c r="G131" i="1"/>
  <c r="O131" i="1" s="1"/>
  <c r="G130" i="1"/>
  <c r="O130" i="1" s="1"/>
  <c r="G129" i="1"/>
  <c r="O129" i="1" s="1"/>
  <c r="G128" i="1"/>
  <c r="K128" i="1" s="1"/>
  <c r="G127" i="1"/>
  <c r="O127" i="1" s="1"/>
  <c r="G126" i="1"/>
  <c r="O126" i="1" s="1"/>
  <c r="G125" i="1"/>
  <c r="O125" i="1" s="1"/>
  <c r="G124" i="1"/>
  <c r="K124" i="1" s="1"/>
  <c r="G123" i="1"/>
  <c r="K123" i="1" s="1"/>
  <c r="G112" i="1"/>
  <c r="O112" i="1" s="1"/>
  <c r="G113" i="1"/>
  <c r="O113" i="1" s="1"/>
  <c r="G114" i="1"/>
  <c r="K114" i="1" s="1"/>
  <c r="G115" i="1"/>
  <c r="O115" i="1" s="1"/>
  <c r="G116" i="1"/>
  <c r="O116" i="1" s="1"/>
  <c r="G117" i="1"/>
  <c r="O117" i="1" s="1"/>
  <c r="G118" i="1"/>
  <c r="K118" i="1" s="1"/>
  <c r="G119" i="1"/>
  <c r="O119" i="1" s="1"/>
  <c r="G120" i="1"/>
  <c r="O120" i="1" s="1"/>
  <c r="G111" i="1"/>
  <c r="O111" i="1" s="1"/>
  <c r="O114" i="1" l="1"/>
  <c r="O123" i="1"/>
  <c r="K112" i="1"/>
  <c r="K115" i="1"/>
  <c r="O132" i="1"/>
  <c r="O118" i="1"/>
  <c r="O128" i="1"/>
  <c r="K131" i="1"/>
  <c r="K120" i="1"/>
  <c r="O124" i="1"/>
  <c r="K127" i="1"/>
  <c r="K113" i="1"/>
  <c r="K158" i="1"/>
  <c r="K157" i="1"/>
  <c r="O154" i="1"/>
  <c r="K151" i="1"/>
  <c r="O148" i="1"/>
  <c r="O149" i="1"/>
  <c r="K152" i="1"/>
  <c r="K147" i="1"/>
  <c r="K155" i="1"/>
  <c r="K150" i="1"/>
  <c r="K153" i="1"/>
  <c r="K156" i="1"/>
  <c r="K143" i="1"/>
  <c r="O142" i="1"/>
  <c r="K141" i="1"/>
  <c r="O140" i="1"/>
  <c r="O139" i="1"/>
  <c r="O138" i="1"/>
  <c r="K137" i="1"/>
  <c r="K135" i="1"/>
  <c r="K144" i="1"/>
  <c r="K136" i="1"/>
  <c r="K130" i="1"/>
  <c r="K125" i="1"/>
  <c r="K126" i="1"/>
  <c r="K129" i="1"/>
  <c r="K119" i="1"/>
  <c r="K116" i="1"/>
  <c r="K117" i="1"/>
  <c r="K111" i="1"/>
  <c r="N32" i="1"/>
  <c r="M32" i="1"/>
  <c r="J32" i="1"/>
  <c r="I32" i="1"/>
  <c r="G32" i="1"/>
  <c r="K32" i="1" s="1"/>
  <c r="N31" i="1"/>
  <c r="M31" i="1"/>
  <c r="J31" i="1"/>
  <c r="I31" i="1"/>
  <c r="G31" i="1"/>
  <c r="K31" i="1" s="1"/>
  <c r="N29" i="1"/>
  <c r="M29" i="1"/>
  <c r="J29" i="1"/>
  <c r="I29" i="1"/>
  <c r="G29" i="1"/>
  <c r="K29" i="1" s="1"/>
  <c r="O32" i="1" l="1"/>
  <c r="O31" i="1"/>
  <c r="O29" i="1"/>
  <c r="N27" i="1"/>
  <c r="M27" i="1"/>
  <c r="N26" i="1"/>
  <c r="M26" i="1"/>
  <c r="N25" i="1"/>
  <c r="M25" i="1"/>
  <c r="N24" i="1"/>
  <c r="M24" i="1"/>
  <c r="J27" i="1"/>
  <c r="I27" i="1"/>
  <c r="J26" i="1"/>
  <c r="I26" i="1"/>
  <c r="J25" i="1"/>
  <c r="I25" i="1"/>
  <c r="J24" i="1"/>
  <c r="I24" i="1"/>
  <c r="G27" i="1"/>
  <c r="K27" i="1" s="1"/>
  <c r="G26" i="1"/>
  <c r="O26" i="1" s="1"/>
  <c r="G25" i="1"/>
  <c r="K25" i="1" s="1"/>
  <c r="G24" i="1"/>
  <c r="O24" i="1" s="1"/>
  <c r="K24" i="1" l="1"/>
  <c r="O27" i="1"/>
  <c r="K26" i="1"/>
  <c r="O25" i="1"/>
  <c r="G41" i="1"/>
  <c r="O41" i="1" s="1"/>
  <c r="M42" i="1"/>
  <c r="N41" i="1"/>
  <c r="M41" i="1"/>
  <c r="J41" i="1"/>
  <c r="I41" i="1"/>
  <c r="N40" i="1"/>
  <c r="M40" i="1"/>
  <c r="J40" i="1"/>
  <c r="I40" i="1"/>
  <c r="G40" i="1"/>
  <c r="O40" i="1" s="1"/>
  <c r="N39" i="1"/>
  <c r="M39" i="1"/>
  <c r="J39" i="1"/>
  <c r="I39" i="1"/>
  <c r="G39" i="1"/>
  <c r="O39" i="1" s="1"/>
  <c r="N38" i="1"/>
  <c r="M38" i="1"/>
  <c r="J38" i="1"/>
  <c r="I38" i="1"/>
  <c r="G38" i="1"/>
  <c r="O38" i="1" s="1"/>
  <c r="N37" i="1"/>
  <c r="M37" i="1"/>
  <c r="J37" i="1"/>
  <c r="I37" i="1"/>
  <c r="G37" i="1"/>
  <c r="K37" i="1" s="1"/>
  <c r="N36" i="1"/>
  <c r="M36" i="1"/>
  <c r="J36" i="1"/>
  <c r="I36" i="1"/>
  <c r="G36" i="1"/>
  <c r="K36" i="1" s="1"/>
  <c r="N35" i="1"/>
  <c r="M35" i="1"/>
  <c r="J35" i="1"/>
  <c r="I35" i="1"/>
  <c r="G35" i="1"/>
  <c r="O35" i="1" s="1"/>
  <c r="N34" i="1"/>
  <c r="M34" i="1"/>
  <c r="J34" i="1"/>
  <c r="I34" i="1"/>
  <c r="G34" i="1"/>
  <c r="K34" i="1" s="1"/>
  <c r="O34" i="1" l="1"/>
  <c r="K41" i="1"/>
  <c r="K38" i="1"/>
  <c r="K35" i="1"/>
  <c r="O37" i="1"/>
  <c r="O36" i="1"/>
  <c r="K40" i="1"/>
  <c r="K39" i="1"/>
  <c r="I42" i="1"/>
  <c r="N6" i="1"/>
  <c r="M22" i="1" l="1"/>
  <c r="I22" i="1"/>
  <c r="N21" i="1"/>
  <c r="M21" i="1"/>
  <c r="J21" i="1"/>
  <c r="I21" i="1"/>
  <c r="G21" i="1"/>
  <c r="O21" i="1" s="1"/>
  <c r="N20" i="1"/>
  <c r="M20" i="1"/>
  <c r="J20" i="1"/>
  <c r="I20" i="1"/>
  <c r="G20" i="1"/>
  <c r="K20" i="1" s="1"/>
  <c r="N19" i="1"/>
  <c r="M19" i="1"/>
  <c r="J19" i="1"/>
  <c r="I19" i="1"/>
  <c r="G19" i="1"/>
  <c r="K19" i="1" s="1"/>
  <c r="N18" i="1"/>
  <c r="M18" i="1"/>
  <c r="J18" i="1"/>
  <c r="I18" i="1"/>
  <c r="G18" i="1"/>
  <c r="K18" i="1" s="1"/>
  <c r="N17" i="1"/>
  <c r="M17" i="1"/>
  <c r="J17" i="1"/>
  <c r="I17" i="1"/>
  <c r="G17" i="1"/>
  <c r="O17" i="1" s="1"/>
  <c r="N16" i="1"/>
  <c r="M16" i="1"/>
  <c r="J16" i="1"/>
  <c r="I16" i="1"/>
  <c r="G16" i="1"/>
  <c r="K16" i="1" s="1"/>
  <c r="N15" i="1"/>
  <c r="M15" i="1"/>
  <c r="J15" i="1"/>
  <c r="I15" i="1"/>
  <c r="G15" i="1"/>
  <c r="K15" i="1" s="1"/>
  <c r="N14" i="1"/>
  <c r="M14" i="1"/>
  <c r="J14" i="1"/>
  <c r="I14" i="1"/>
  <c r="G14" i="1"/>
  <c r="K14" i="1" s="1"/>
  <c r="K17" i="1" l="1"/>
  <c r="O16" i="1"/>
  <c r="O20" i="1"/>
  <c r="K21" i="1"/>
  <c r="O15" i="1"/>
  <c r="O19" i="1"/>
  <c r="O14" i="1"/>
  <c r="O18" i="1"/>
  <c r="O108" i="1" l="1"/>
  <c r="O107" i="1"/>
  <c r="O106" i="1"/>
  <c r="O105" i="1"/>
  <c r="O104" i="1"/>
  <c r="K108" i="1"/>
  <c r="K107" i="1"/>
  <c r="K106" i="1"/>
  <c r="K105" i="1"/>
  <c r="K104" i="1"/>
  <c r="M51" i="1" l="1"/>
  <c r="M50" i="1"/>
  <c r="I51" i="1"/>
  <c r="I50" i="1"/>
  <c r="O92" i="1"/>
  <c r="O93" i="1"/>
  <c r="O91" i="1"/>
  <c r="O86" i="1"/>
  <c r="O87" i="1"/>
  <c r="O88" i="1"/>
  <c r="O89" i="1"/>
  <c r="O85" i="1"/>
  <c r="K92" i="1"/>
  <c r="K93" i="1"/>
  <c r="K91" i="1"/>
  <c r="K86" i="1"/>
  <c r="K87" i="1"/>
  <c r="K88" i="1"/>
  <c r="K89" i="1"/>
  <c r="K85" i="1"/>
  <c r="I96" i="1"/>
  <c r="J96" i="1"/>
  <c r="M96" i="1"/>
  <c r="N96" i="1"/>
  <c r="I97" i="1"/>
  <c r="J97" i="1"/>
  <c r="M97" i="1"/>
  <c r="N97" i="1"/>
  <c r="I98" i="1"/>
  <c r="J98" i="1"/>
  <c r="M98" i="1"/>
  <c r="N98" i="1"/>
  <c r="I99" i="1"/>
  <c r="J99" i="1"/>
  <c r="M99" i="1"/>
  <c r="N99" i="1"/>
  <c r="I78" i="1"/>
  <c r="J78" i="1"/>
  <c r="M78" i="1"/>
  <c r="N78" i="1"/>
  <c r="I79" i="1"/>
  <c r="J79" i="1"/>
  <c r="M79" i="1"/>
  <c r="N79" i="1"/>
  <c r="I80" i="1"/>
  <c r="J80" i="1"/>
  <c r="M80" i="1"/>
  <c r="N80" i="1"/>
  <c r="I81" i="1"/>
  <c r="J81" i="1"/>
  <c r="M81" i="1"/>
  <c r="N81" i="1"/>
  <c r="I82" i="1"/>
  <c r="J82" i="1"/>
  <c r="M82" i="1"/>
  <c r="N82" i="1"/>
  <c r="N77" i="1"/>
  <c r="M77" i="1"/>
  <c r="J77" i="1"/>
  <c r="I77" i="1"/>
  <c r="I68" i="1"/>
  <c r="J68" i="1"/>
  <c r="M68" i="1"/>
  <c r="N68" i="1"/>
  <c r="I69" i="1"/>
  <c r="J69" i="1"/>
  <c r="M69" i="1"/>
  <c r="N69" i="1"/>
  <c r="I70" i="1"/>
  <c r="J70" i="1"/>
  <c r="M70" i="1"/>
  <c r="N70" i="1"/>
  <c r="I71" i="1"/>
  <c r="J71" i="1"/>
  <c r="M71" i="1"/>
  <c r="N71" i="1"/>
  <c r="I72" i="1"/>
  <c r="J72" i="1"/>
  <c r="M72" i="1"/>
  <c r="N72" i="1"/>
  <c r="I73" i="1"/>
  <c r="J73" i="1"/>
  <c r="M73" i="1"/>
  <c r="N73" i="1"/>
  <c r="I74" i="1"/>
  <c r="J74" i="1"/>
  <c r="M74" i="1"/>
  <c r="N74" i="1"/>
  <c r="N67" i="1"/>
  <c r="M67" i="1"/>
  <c r="J67" i="1"/>
  <c r="I67" i="1"/>
  <c r="I64" i="1"/>
  <c r="J64" i="1"/>
  <c r="M64" i="1"/>
  <c r="N64" i="1"/>
  <c r="I65" i="1"/>
  <c r="J65" i="1"/>
  <c r="M65" i="1"/>
  <c r="N65" i="1"/>
  <c r="N63" i="1"/>
  <c r="M63" i="1"/>
  <c r="J63" i="1"/>
  <c r="I63" i="1"/>
  <c r="N60" i="1"/>
  <c r="M60" i="1"/>
  <c r="J60" i="1"/>
  <c r="I60" i="1"/>
  <c r="N59" i="1"/>
  <c r="M59" i="1"/>
  <c r="J59" i="1"/>
  <c r="I59" i="1"/>
  <c r="N58" i="1"/>
  <c r="M58" i="1"/>
  <c r="J58" i="1"/>
  <c r="I58" i="1"/>
  <c r="N57" i="1"/>
  <c r="M57" i="1"/>
  <c r="J57" i="1"/>
  <c r="I57" i="1"/>
  <c r="N56" i="1"/>
  <c r="M56" i="1"/>
  <c r="J56" i="1"/>
  <c r="I56" i="1"/>
  <c r="N55" i="1"/>
  <c r="M55" i="1"/>
  <c r="J55" i="1"/>
  <c r="I55" i="1"/>
  <c r="N54" i="1"/>
  <c r="M54" i="1"/>
  <c r="J54" i="1"/>
  <c r="I54" i="1"/>
  <c r="N53" i="1"/>
  <c r="M53" i="1"/>
  <c r="J53" i="1"/>
  <c r="I53" i="1"/>
  <c r="I45" i="1"/>
  <c r="J45" i="1"/>
  <c r="M45" i="1"/>
  <c r="N45" i="1"/>
  <c r="I46" i="1"/>
  <c r="J46" i="1"/>
  <c r="M46" i="1"/>
  <c r="N46" i="1"/>
  <c r="I47" i="1"/>
  <c r="J47" i="1"/>
  <c r="M47" i="1"/>
  <c r="N47" i="1"/>
  <c r="I48" i="1"/>
  <c r="J48" i="1"/>
  <c r="M48" i="1"/>
  <c r="N48" i="1"/>
  <c r="I49" i="1"/>
  <c r="J49" i="1"/>
  <c r="M49" i="1"/>
  <c r="N49" i="1"/>
  <c r="N44" i="1"/>
  <c r="M44" i="1"/>
  <c r="J44" i="1"/>
  <c r="I44" i="1"/>
  <c r="N7" i="1" l="1"/>
  <c r="N8" i="1"/>
  <c r="N9" i="1"/>
  <c r="N4" i="1"/>
  <c r="G74" i="1" l="1"/>
  <c r="G73" i="1"/>
  <c r="G72" i="1"/>
  <c r="G71" i="1"/>
  <c r="G70" i="1"/>
  <c r="G69" i="1"/>
  <c r="G68" i="1"/>
  <c r="G67" i="1"/>
  <c r="G99" i="1"/>
  <c r="G98" i="1"/>
  <c r="G97" i="1"/>
  <c r="G96" i="1"/>
  <c r="O71" i="1" l="1"/>
  <c r="K71" i="1"/>
  <c r="K72" i="1"/>
  <c r="O72" i="1"/>
  <c r="O98" i="1"/>
  <c r="K98" i="1"/>
  <c r="K73" i="1"/>
  <c r="O73" i="1"/>
  <c r="K96" i="1"/>
  <c r="O96" i="1"/>
  <c r="O99" i="1"/>
  <c r="K99" i="1"/>
  <c r="K74" i="1"/>
  <c r="O74" i="1"/>
  <c r="K67" i="1"/>
  <c r="O67" i="1"/>
  <c r="O68" i="1"/>
  <c r="K68" i="1"/>
  <c r="K69" i="1"/>
  <c r="O69" i="1"/>
  <c r="O97" i="1"/>
  <c r="K97" i="1"/>
  <c r="O70" i="1"/>
  <c r="K70" i="1"/>
  <c r="G82" i="1"/>
  <c r="G81" i="1"/>
  <c r="G80" i="1"/>
  <c r="G79" i="1"/>
  <c r="G78" i="1"/>
  <c r="G77" i="1"/>
  <c r="G65" i="1"/>
  <c r="G64" i="1"/>
  <c r="G63" i="1"/>
  <c r="G60" i="1"/>
  <c r="G59" i="1"/>
  <c r="G58" i="1"/>
  <c r="G57" i="1"/>
  <c r="G56" i="1"/>
  <c r="G55" i="1"/>
  <c r="G54" i="1"/>
  <c r="G53" i="1"/>
  <c r="G49" i="1"/>
  <c r="G48" i="1"/>
  <c r="G47" i="1"/>
  <c r="G46" i="1"/>
  <c r="G45" i="1"/>
  <c r="G44" i="1"/>
  <c r="K53" i="1" l="1"/>
  <c r="O53" i="1"/>
  <c r="O82" i="1"/>
  <c r="K82" i="1"/>
  <c r="K49" i="1"/>
  <c r="O49" i="1"/>
  <c r="O54" i="1"/>
  <c r="K54" i="1"/>
  <c r="K64" i="1"/>
  <c r="O64" i="1"/>
  <c r="O55" i="1"/>
  <c r="K55" i="1"/>
  <c r="K65" i="1"/>
  <c r="O65" i="1"/>
  <c r="O47" i="1"/>
  <c r="K47" i="1"/>
  <c r="K81" i="1"/>
  <c r="O81" i="1"/>
  <c r="O56" i="1"/>
  <c r="K56" i="1"/>
  <c r="O77" i="1"/>
  <c r="K77" i="1"/>
  <c r="K44" i="1"/>
  <c r="O44" i="1"/>
  <c r="K45" i="1"/>
  <c r="O45" i="1"/>
  <c r="K58" i="1"/>
  <c r="O58" i="1"/>
  <c r="O79" i="1"/>
  <c r="K79" i="1"/>
  <c r="O60" i="1"/>
  <c r="K60" i="1"/>
  <c r="K48" i="1"/>
  <c r="O48" i="1"/>
  <c r="K63" i="1"/>
  <c r="O63" i="1"/>
  <c r="K57" i="1"/>
  <c r="O57" i="1"/>
  <c r="K78" i="1"/>
  <c r="O78" i="1"/>
  <c r="O46" i="1"/>
  <c r="K46" i="1"/>
  <c r="O59" i="1"/>
  <c r="K59" i="1"/>
  <c r="O80" i="1"/>
  <c r="K80" i="1"/>
</calcChain>
</file>

<file path=xl/sharedStrings.xml><?xml version="1.0" encoding="utf-8"?>
<sst xmlns="http://schemas.openxmlformats.org/spreadsheetml/2006/main" count="360" uniqueCount="213">
  <si>
    <t>Part Number</t>
  </si>
  <si>
    <t>Description</t>
  </si>
  <si>
    <t>Cable Manager Area</t>
  </si>
  <si>
    <t>Front Usable Area                                  (sq. in.)</t>
  </si>
  <si>
    <t>Rear Usable Area                                  (sq. in.)</t>
  </si>
  <si>
    <t>Total Usable Area                                  (sq. in.)</t>
  </si>
  <si>
    <t>Front</t>
  </si>
  <si>
    <t>Rear</t>
  </si>
  <si>
    <t>Total</t>
  </si>
  <si>
    <t xml:space="preserve">Cable Diameter = </t>
  </si>
  <si>
    <t>mm</t>
  </si>
  <si>
    <t>in.</t>
  </si>
  <si>
    <t>NM
NetManager™
High Capacity Horizontal Cable Managers</t>
  </si>
  <si>
    <t>CMPH
Open-Access™
Horizontal Cable Managers</t>
  </si>
  <si>
    <t>NCMH
NetManager™
Horizontal Cable Managers</t>
  </si>
  <si>
    <t>PEHF2</t>
  </si>
  <si>
    <t>PEHF3</t>
  </si>
  <si>
    <t>PEHF4</t>
  </si>
  <si>
    <t xml:space="preserve">CMVDR
Vertical D-rings
</t>
  </si>
  <si>
    <t>CMVDR1</t>
  </si>
  <si>
    <t>CMVDR1S</t>
  </si>
  <si>
    <t>CMVDR2</t>
  </si>
  <si>
    <t>CMVDR2S</t>
  </si>
  <si>
    <t>CMVDRC</t>
  </si>
  <si>
    <t>CM
Cable Routing Troughs</t>
  </si>
  <si>
    <t>CMLT19</t>
  </si>
  <si>
    <t>CMUT19</t>
  </si>
  <si>
    <t>CMT4</t>
  </si>
  <si>
    <t>CWMPV
IN-Cabinet 
Vertical Cable Manager</t>
  </si>
  <si>
    <t>CWMPV3340</t>
  </si>
  <si>
    <t>CWMPV2418</t>
  </si>
  <si>
    <t>CWMPV3418</t>
  </si>
  <si>
    <t>CWMPV2440</t>
  </si>
  <si>
    <t>CWMPV3440</t>
  </si>
  <si>
    <t>CWMPV2318</t>
  </si>
  <si>
    <t>CWMPV3318</t>
  </si>
  <si>
    <t>CWMPV2340</t>
  </si>
  <si>
    <t>side mount, 2"W x 4"D x 2.6'H</t>
  </si>
  <si>
    <t>side mount, 3"W x 4"D x 2.6'H</t>
  </si>
  <si>
    <t>side mount, 2"W x 4"D x 6'H</t>
  </si>
  <si>
    <t>side mount, 3"W x 4"D x 6'H</t>
  </si>
  <si>
    <t>side mount, 2"W x 3"D x 2.6'H</t>
  </si>
  <si>
    <t>side mount, 3"W x 3"D x 2.6'H</t>
  </si>
  <si>
    <t>side mount, 2"W x 3"D x 6'H</t>
  </si>
  <si>
    <t>side mount, 3"W x 3"D x 6'H</t>
  </si>
  <si>
    <t>WMPV22E</t>
  </si>
  <si>
    <t>WMPVF22E</t>
  </si>
  <si>
    <t>WMPV45E</t>
  </si>
  <si>
    <t>WMPVF45E</t>
  </si>
  <si>
    <t>WMPVHC45E</t>
  </si>
  <si>
    <t>WMPVHCF45E</t>
  </si>
  <si>
    <t>Single WMPV Finger</t>
  </si>
  <si>
    <t>Single NRV Finger</t>
  </si>
  <si>
    <t>WMP1E</t>
  </si>
  <si>
    <t>WMPF1E</t>
  </si>
  <si>
    <t>WMPH2E</t>
  </si>
  <si>
    <t>WMPHF2E</t>
  </si>
  <si>
    <t>WMPSE</t>
  </si>
  <si>
    <t>WMPFSE</t>
  </si>
  <si>
    <t>WMPLSE</t>
  </si>
  <si>
    <t>WMPLFSE</t>
  </si>
  <si>
    <t>NM1</t>
  </si>
  <si>
    <t>NMF1</t>
  </si>
  <si>
    <t>NM2</t>
  </si>
  <si>
    <t>NMF2</t>
  </si>
  <si>
    <t>NM3</t>
  </si>
  <si>
    <t>NMF3</t>
  </si>
  <si>
    <t>NM4</t>
  </si>
  <si>
    <t>NMF4</t>
  </si>
  <si>
    <t>NCMH2</t>
  </si>
  <si>
    <t>NCMHF2</t>
  </si>
  <si>
    <t>NCMHF1</t>
  </si>
  <si>
    <t>CMPH1</t>
  </si>
  <si>
    <t>CMPHF1</t>
  </si>
  <si>
    <t>CMPH2</t>
  </si>
  <si>
    <t>CMPHF2</t>
  </si>
  <si>
    <t>CMPHH2</t>
  </si>
  <si>
    <t>CMPHHF1</t>
  </si>
  <si>
    <t>Single WMPVHC Finger</t>
  </si>
  <si>
    <t>NRV
NetRunner™
High Capacity
Vertical Cable Managers</t>
  </si>
  <si>
    <t xml:space="preserve">10" wide, 45RU </t>
  </si>
  <si>
    <t>10" wide, 45RU, front only</t>
  </si>
  <si>
    <t>2RU, front/rear</t>
  </si>
  <si>
    <t>2RU, front only</t>
  </si>
  <si>
    <t>1RU, front/rear</t>
  </si>
  <si>
    <t>1RU, front only</t>
  </si>
  <si>
    <t>1RU, front/rear, short depth</t>
  </si>
  <si>
    <t>1RU, front only, short depth</t>
  </si>
  <si>
    <t>3RU, front/rear</t>
  </si>
  <si>
    <t>3RU, front only</t>
  </si>
  <si>
    <t>4RU, front/rear</t>
  </si>
  <si>
    <t>4RU, front only</t>
  </si>
  <si>
    <t>1RU, front only, larger D-rings</t>
  </si>
  <si>
    <t>2RU, front only, larger D-rings</t>
  </si>
  <si>
    <t>2RU, front/rear, w/ bend rad. clips</t>
  </si>
  <si>
    <t>2RU, front only, w/ bend rad. clips</t>
  </si>
  <si>
    <t>horizontal trough</t>
  </si>
  <si>
    <t>lower trough w/ bend radius</t>
  </si>
  <si>
    <t>upper trough w/ bend radius</t>
  </si>
  <si>
    <t>NRV10</t>
  </si>
  <si>
    <t>NRVF10</t>
  </si>
  <si>
    <t>5.70"L x 2.00"W</t>
  </si>
  <si>
    <t>3.30"L x 2.00"W</t>
  </si>
  <si>
    <t>3.30"L x 3.00"W</t>
  </si>
  <si>
    <t>5.70"L x 3.00"W</t>
  </si>
  <si>
    <t>between-racks, 5.60"L x 8.00"W</t>
  </si>
  <si>
    <t xml:space="preserve">4.9" wide, 22RU </t>
  </si>
  <si>
    <t>4.9" wide, 22RU, front only</t>
  </si>
  <si>
    <t xml:space="preserve">4.9" wide, 45RU </t>
  </si>
  <si>
    <t>4.9" wide, 45RU, front only</t>
  </si>
  <si>
    <t xml:space="preserve">6.7" wide, 45RU </t>
  </si>
  <si>
    <t>6.7" wide, 45RU, front only</t>
  </si>
  <si>
    <t>Note: Rear section may be partially blocked by rack posts</t>
  </si>
  <si>
    <t>Cat.</t>
  </si>
  <si>
    <t>5e</t>
  </si>
  <si>
    <t>6A</t>
  </si>
  <si>
    <t>AWG</t>
  </si>
  <si>
    <t>Enter the cable diameter below and select in. or mm.</t>
  </si>
  <si>
    <t>Panduit Patch Cord Approximate Diameters</t>
  </si>
  <si>
    <t>Product Family</t>
  </si>
  <si>
    <t>*Capacity is calculated for within the trough channel only. Higher capacities can be achieved when cables are tied together.</t>
  </si>
  <si>
    <t>6" wide, front only</t>
  </si>
  <si>
    <t>6" wide</t>
  </si>
  <si>
    <t>8" wide</t>
  </si>
  <si>
    <t>8" wide, front only</t>
  </si>
  <si>
    <t>10" wide</t>
  </si>
  <si>
    <t>10" wide, front only</t>
  </si>
  <si>
    <t>12" wide</t>
  </si>
  <si>
    <t>12" wide, front only</t>
  </si>
  <si>
    <t>no</t>
  </si>
  <si>
    <t>yes</t>
  </si>
  <si>
    <t>Recommended Cable Fill (30%)</t>
  </si>
  <si>
    <t>Maximum Cable Fill (50%)</t>
  </si>
  <si>
    <t xml:space="preserve">J-PRO &amp; J-MOD
J Hooks </t>
  </si>
  <si>
    <t>J-Pro™ cable support, 1.31"</t>
  </si>
  <si>
    <t>J-Pro™ cable support, 2.0"</t>
  </si>
  <si>
    <t>J-Pro™ cable support, 4.0"</t>
  </si>
  <si>
    <t>J-Mod™ cable support, 2.0"</t>
  </si>
  <si>
    <t>JP75^</t>
  </si>
  <si>
    <t>JP131^</t>
  </si>
  <si>
    <t>JP2^</t>
  </si>
  <si>
    <t>JP4^</t>
  </si>
  <si>
    <t>JMJH2^</t>
  </si>
  <si>
    <t>Single PR2V Finger</t>
  </si>
  <si>
    <t>PR2VD06</t>
  </si>
  <si>
    <t>PR2VFD06</t>
  </si>
  <si>
    <t>PR2VD08</t>
  </si>
  <si>
    <t>PR2VFD08</t>
  </si>
  <si>
    <t>PR2VD10</t>
  </si>
  <si>
    <t>PR2VFD10</t>
  </si>
  <si>
    <t>PR2VD12</t>
  </si>
  <si>
    <t>PR2VFD12</t>
  </si>
  <si>
    <t>PR2V
PatchRunner™ 2 Vertical Cable Managers</t>
  </si>
  <si>
    <t>WMPV
NetRunner™
Vertical Cable Managers</t>
  </si>
  <si>
    <t>WMP
PatchLink™
Horizontal Cable Managers</t>
  </si>
  <si>
    <t>J-Pro™ cable support, 0.75"</t>
  </si>
  <si>
    <r>
      <t>*Capacity is calculated for J Hooks with a 50% recommended fill and</t>
    </r>
    <r>
      <rPr>
        <b/>
        <sz val="9"/>
        <color theme="1"/>
        <rFont val="Calibri"/>
        <family val="2"/>
        <scheme val="minor"/>
      </rPr>
      <t xml:space="preserve"> 70</t>
    </r>
    <r>
      <rPr>
        <b/>
        <sz val="9"/>
        <rFont val="Calibri"/>
        <family val="2"/>
        <scheme val="minor"/>
      </rPr>
      <t>% maximum fill.</t>
    </r>
  </si>
  <si>
    <t>Duplex Cable?</t>
  </si>
  <si>
    <t>PEHF
PatchRunner™ 
High Capacity Horizontal Cable Managers</t>
  </si>
  <si>
    <t>PE2V
PatchRunner™ 2
High Capacity Vertical Cable Managers</t>
  </si>
  <si>
    <t>Single PE2V Finger</t>
  </si>
  <si>
    <t>PE2VD06</t>
  </si>
  <si>
    <t>PE2VFD06</t>
  </si>
  <si>
    <t>PE2VD08</t>
  </si>
  <si>
    <t>PE2VFD08</t>
  </si>
  <si>
    <t>PE2VD10</t>
  </si>
  <si>
    <t>PE2VFD10</t>
  </si>
  <si>
    <t>PE2VD12</t>
  </si>
  <si>
    <t>PE2VFD12</t>
  </si>
  <si>
    <t>PR2VRG
PatchRunner™2
Rear Gate Accessory</t>
  </si>
  <si>
    <t>PR2VRGSK06</t>
  </si>
  <si>
    <t>PR2VRGSK08</t>
  </si>
  <si>
    <t>PR2VRGSK10</t>
  </si>
  <si>
    <t>PR2VRGSK12</t>
  </si>
  <si>
    <t>6" wide gate kit</t>
  </si>
  <si>
    <t>8" wide gate kit</t>
  </si>
  <si>
    <t>10" wide gate kit</t>
  </si>
  <si>
    <t>12" wide gate kit</t>
  </si>
  <si>
    <t>PR2HF
PatchRunner™2
Horizontal Cable Managers</t>
  </si>
  <si>
    <t>PR2HF2</t>
  </si>
  <si>
    <t>PR2HF3</t>
  </si>
  <si>
    <t>PR2HF4</t>
  </si>
  <si>
    <t>EMT
Electrical 
Metallic Tubing</t>
  </si>
  <si>
    <t>1/2"</t>
  </si>
  <si>
    <t>3/4"</t>
  </si>
  <si>
    <t>1"</t>
  </si>
  <si>
    <t>1-1/4"</t>
  </si>
  <si>
    <t>1-1/2"</t>
  </si>
  <si>
    <t>2"</t>
  </si>
  <si>
    <t>2-1/2"</t>
  </si>
  <si>
    <t>3"</t>
  </si>
  <si>
    <t>3-1/2"</t>
  </si>
  <si>
    <t>4"</t>
  </si>
  <si>
    <t>Useable Inside Diameter in inches</t>
  </si>
  <si>
    <t>5"</t>
  </si>
  <si>
    <t>6"</t>
  </si>
  <si>
    <t>Cat 6A Plenum UTP Cable</t>
  </si>
  <si>
    <t>CommScope 2091B</t>
  </si>
  <si>
    <t>CommScope 2091SD</t>
  </si>
  <si>
    <t>Belden 10GXS</t>
  </si>
  <si>
    <t>Berk-Tek LANmark-XTP</t>
  </si>
  <si>
    <t>Dia. (in.)</t>
  </si>
  <si>
    <t>V4PTOB</t>
  </si>
  <si>
    <t>Vertical Tie-off Panel with AR4P 4-Post Racks mount brackets</t>
  </si>
  <si>
    <t>Vertical Tie-off Panel with R4P 4-Post Racks mount brackets</t>
  </si>
  <si>
    <t>4-Post Rack Vertical Tie-off Panels</t>
  </si>
  <si>
    <t>Panduit Vari-MaTriX HD</t>
  </si>
  <si>
    <t>Panduit Std Comp+ HD</t>
  </si>
  <si>
    <t>*Capacity is calculated for conduit at 40% maximum per NEC guidelines</t>
  </si>
  <si>
    <t>Rigid Conduit
Steel or
Aluminum*</t>
  </si>
  <si>
    <t>IMC
Intermediate 
Conduit*</t>
  </si>
  <si>
    <t>EMT
Electrical 
Metallic Tubing*</t>
  </si>
  <si>
    <t>PR2HF1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</si>
</sst>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6" fillId="0" borderId="0" applyFont="0" applyFill="0" applyBorder="0" applyAlignment="0" applyProtection="0"/>
  </cellStyleXfs>
  <cellXfs count="242">
    <xf numFmtId="0" fontId="0" fillId="0" borderId="0" xfId="0"/>
    <xf numFmtId="0" fontId="4" fillId="4" borderId="0" xfId="0" applyFont="1" applyFill="1"/>
    <xf numFmtId="0" fontId="5" fillId="4" borderId="0" xfId="0" applyFont="1" applyFill="1"/>
    <xf numFmtId="0" fontId="4" fillId="4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9" fontId="0" fillId="0" borderId="0" xfId="2" applyFont="1"/>
    <xf numFmtId="0" fontId="3" fillId="3" borderId="3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left" vertical="center" wrapText="1"/>
    </xf>
    <xf numFmtId="165" fontId="8" fillId="4" borderId="11" xfId="0" applyNumberFormat="1" applyFont="1" applyFill="1" applyBorder="1" applyAlignment="1">
      <alignment horizontal="center" vertical="center" wrapText="1"/>
    </xf>
    <xf numFmtId="165" fontId="8" fillId="4" borderId="12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165" fontId="8" fillId="4" borderId="24" xfId="0" applyNumberFormat="1" applyFont="1" applyFill="1" applyBorder="1" applyAlignment="1">
      <alignment horizontal="center" vertical="center" wrapText="1"/>
    </xf>
    <xf numFmtId="165" fontId="8" fillId="4" borderId="9" xfId="0" applyNumberFormat="1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165" fontId="8" fillId="4" borderId="14" xfId="0" applyNumberFormat="1" applyFont="1" applyFill="1" applyBorder="1" applyAlignment="1">
      <alignment horizontal="center" vertical="center"/>
    </xf>
    <xf numFmtId="165" fontId="8" fillId="4" borderId="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horizontal="left" vertical="center" wrapText="1"/>
    </xf>
    <xf numFmtId="165" fontId="8" fillId="4" borderId="19" xfId="0" applyNumberFormat="1" applyFont="1" applyFill="1" applyBorder="1" applyAlignment="1">
      <alignment horizontal="center" vertical="center"/>
    </xf>
    <xf numFmtId="165" fontId="8" fillId="4" borderId="20" xfId="0" applyNumberFormat="1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8" fillId="7" borderId="13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2" fontId="8" fillId="7" borderId="14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164" fontId="8" fillId="2" borderId="4" xfId="1" applyNumberFormat="1" applyFont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0" fillId="4" borderId="0" xfId="0" applyFont="1" applyFill="1" applyAlignment="1">
      <alignment horizontal="left"/>
    </xf>
    <xf numFmtId="165" fontId="8" fillId="4" borderId="1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vertical="center" wrapText="1"/>
    </xf>
    <xf numFmtId="0" fontId="8" fillId="4" borderId="16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horizontal="center" vertical="center"/>
    </xf>
    <xf numFmtId="2" fontId="8" fillId="4" borderId="12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/>
    </xf>
    <xf numFmtId="2" fontId="8" fillId="4" borderId="17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7" fillId="4" borderId="5" xfId="0" applyFont="1" applyFill="1" applyBorder="1"/>
    <xf numFmtId="0" fontId="8" fillId="4" borderId="4" xfId="0" applyFont="1" applyFill="1" applyBorder="1"/>
    <xf numFmtId="0" fontId="8" fillId="3" borderId="7" xfId="0" applyFont="1" applyFill="1" applyBorder="1" applyAlignment="1">
      <alignment horizontal="center" vertical="top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7" fillId="4" borderId="0" xfId="0" applyFont="1" applyFill="1"/>
    <xf numFmtId="0" fontId="8" fillId="4" borderId="0" xfId="0" applyFont="1" applyFill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165" fontId="8" fillId="0" borderId="16" xfId="0" applyNumberFormat="1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65" fontId="8" fillId="4" borderId="19" xfId="0" applyNumberFormat="1" applyFont="1" applyFill="1" applyBorder="1" applyAlignment="1">
      <alignment horizontal="center" vertical="center" wrapText="1"/>
    </xf>
    <xf numFmtId="165" fontId="8" fillId="4" borderId="20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2" fontId="8" fillId="4" borderId="56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 wrapText="1"/>
    </xf>
    <xf numFmtId="0" fontId="8" fillId="4" borderId="57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35" xfId="0" applyFont="1" applyFill="1" applyBorder="1" applyAlignment="1">
      <alignment vertical="center" wrapText="1"/>
    </xf>
    <xf numFmtId="0" fontId="8" fillId="4" borderId="33" xfId="0" applyFont="1" applyFill="1" applyBorder="1" applyAlignment="1">
      <alignment vertical="center" wrapText="1"/>
    </xf>
    <xf numFmtId="0" fontId="8" fillId="4" borderId="22" xfId="0" applyFont="1" applyFill="1" applyBorder="1" applyAlignment="1">
      <alignment vertical="center" wrapText="1"/>
    </xf>
    <xf numFmtId="0" fontId="12" fillId="7" borderId="10" xfId="0" applyFont="1" applyFill="1" applyBorder="1"/>
    <xf numFmtId="0" fontId="12" fillId="7" borderId="12" xfId="0" applyFont="1" applyFill="1" applyBorder="1" applyAlignment="1">
      <alignment horizontal="center"/>
    </xf>
    <xf numFmtId="0" fontId="12" fillId="7" borderId="13" xfId="0" applyFont="1" applyFill="1" applyBorder="1"/>
    <xf numFmtId="0" fontId="12" fillId="7" borderId="14" xfId="0" applyFont="1" applyFill="1" applyBorder="1" applyAlignment="1">
      <alignment horizontal="center"/>
    </xf>
    <xf numFmtId="0" fontId="12" fillId="7" borderId="15" xfId="0" applyFont="1" applyFill="1" applyBorder="1"/>
    <xf numFmtId="0" fontId="12" fillId="7" borderId="17" xfId="0" applyFont="1" applyFill="1" applyBorder="1" applyAlignment="1">
      <alignment horizontal="center"/>
    </xf>
    <xf numFmtId="165" fontId="8" fillId="0" borderId="20" xfId="0" applyNumberFormat="1" applyFont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8" fillId="4" borderId="46" xfId="0" applyFont="1" applyFill="1" applyBorder="1" applyAlignment="1">
      <alignment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59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8" fillId="4" borderId="61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8" fillId="4" borderId="6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horizontal="left" vertical="center" wrapText="1"/>
    </xf>
    <xf numFmtId="165" fontId="8" fillId="4" borderId="62" xfId="0" applyNumberFormat="1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165" fontId="8" fillId="4" borderId="63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 wrapText="1"/>
    </xf>
    <xf numFmtId="0" fontId="8" fillId="5" borderId="6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8" fillId="6" borderId="63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4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164" fontId="8" fillId="7" borderId="32" xfId="0" applyNumberFormat="1" applyFont="1" applyFill="1" applyBorder="1" applyAlignment="1">
      <alignment horizontal="center" vertical="center"/>
    </xf>
    <xf numFmtId="164" fontId="8" fillId="7" borderId="33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164" fontId="8" fillId="7" borderId="21" xfId="0" applyNumberFormat="1" applyFont="1" applyFill="1" applyBorder="1" applyAlignment="1">
      <alignment horizontal="center" vertical="center"/>
    </xf>
    <xf numFmtId="164" fontId="8" fillId="7" borderId="22" xfId="0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8" fillId="4" borderId="5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horizontal="center" vertical="top" wrapText="1"/>
    </xf>
    <xf numFmtId="0" fontId="0" fillId="4" borderId="0" xfId="0" applyFill="1"/>
    <xf numFmtId="0" fontId="8" fillId="5" borderId="29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top" wrapText="1"/>
    </xf>
    <xf numFmtId="0" fontId="8" fillId="4" borderId="29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B793"/>
      <color rgb="FFFF9999"/>
      <color rgb="FFFF9966"/>
      <color rgb="FFE2E2E2"/>
      <color rgb="FFCCEC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Drop" dropStyle="combo" dx="16" fmlaLink="D9" fmlaRange="numbers!$A$1:$A$2" noThreeD="1" sel="1" val="0"/>
</file>

<file path=xl/ctrlProps/ctrlProp2.xml><?xml version="1.0" encoding="utf-8"?>
<formControlPr xmlns="http://schemas.microsoft.com/office/spreadsheetml/2009/9/main" objectType="Drop" dropStyle="combo" dx="16" fmlaLink="D10" fmlaRange="numbers!$B$1:$B$2" noThreeD="1" sel="1" val="0"/>
</file>

<file path=xl/ctrlProps/ctrlProp3.xml><?xml version="1.0" encoding="utf-8"?>
<formControlPr xmlns="http://schemas.microsoft.com/office/spreadsheetml/2009/9/main" objectType="Drop" dropStyle="combo" dx="16" fmlaLink="D9" fmlaRange="numbers!$A$1:$A$2" noThreeD="1" sel="1" val="0"/>
</file>

<file path=xl/ctrlProps/ctrlProp4.xml><?xml version="1.0" encoding="utf-8"?>
<formControlPr xmlns="http://schemas.microsoft.com/office/spreadsheetml/2009/9/main" objectType="Drop" dropStyle="combo" dx="16" fmlaLink="D10" fmlaRange="numbers!$B$1:$B$2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19050</xdr:rowOff>
        </xdr:from>
        <xdr:to>
          <xdr:col>3</xdr:col>
          <xdr:colOff>577850</xdr:colOff>
          <xdr:row>9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19050</xdr:rowOff>
        </xdr:from>
        <xdr:to>
          <xdr:col>3</xdr:col>
          <xdr:colOff>577850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323274</xdr:colOff>
      <xdr:row>1</xdr:row>
      <xdr:rowOff>46183</xdr:rowOff>
    </xdr:from>
    <xdr:to>
      <xdr:col>6</xdr:col>
      <xdr:colOff>240530</xdr:colOff>
      <xdr:row>3</xdr:row>
      <xdr:rowOff>182804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01456" y="238607"/>
          <a:ext cx="3467483" cy="492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1"/>
            <a:t>Cable Capacity Calculator V12</a:t>
          </a:r>
        </a:p>
        <a:p>
          <a:endParaRPr lang="en-US" sz="2000" b="1" i="1"/>
        </a:p>
      </xdr:txBody>
    </xdr:sp>
    <xdr:clientData/>
  </xdr:twoCellAnchor>
  <xdr:twoCellAnchor editAs="oneCell">
    <xdr:from>
      <xdr:col>1</xdr:col>
      <xdr:colOff>61575</xdr:colOff>
      <xdr:row>0</xdr:row>
      <xdr:rowOff>153938</xdr:rowOff>
    </xdr:from>
    <xdr:to>
      <xdr:col>2</xdr:col>
      <xdr:colOff>486179</xdr:colOff>
      <xdr:row>2</xdr:row>
      <xdr:rowOff>168866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636" y="153938"/>
          <a:ext cx="1662546" cy="372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19050</xdr:rowOff>
        </xdr:from>
        <xdr:to>
          <xdr:col>3</xdr:col>
          <xdr:colOff>577850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19050</xdr:rowOff>
        </xdr:from>
        <xdr:to>
          <xdr:col>3</xdr:col>
          <xdr:colOff>577850</xdr:colOff>
          <xdr:row>10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323274</xdr:colOff>
      <xdr:row>1</xdr:row>
      <xdr:rowOff>46183</xdr:rowOff>
    </xdr:from>
    <xdr:to>
      <xdr:col>6</xdr:col>
      <xdr:colOff>240530</xdr:colOff>
      <xdr:row>3</xdr:row>
      <xdr:rowOff>182804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04499" y="239858"/>
          <a:ext cx="3924106" cy="482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1"/>
            <a:t>Cable Capacity Calculator V12</a:t>
          </a:r>
        </a:p>
        <a:p>
          <a:endParaRPr lang="en-US" sz="2000" b="1" i="1"/>
        </a:p>
      </xdr:txBody>
    </xdr:sp>
    <xdr:clientData/>
  </xdr:twoCellAnchor>
  <xdr:twoCellAnchor editAs="oneCell">
    <xdr:from>
      <xdr:col>1</xdr:col>
      <xdr:colOff>61575</xdr:colOff>
      <xdr:row>0</xdr:row>
      <xdr:rowOff>153938</xdr:rowOff>
    </xdr:from>
    <xdr:to>
      <xdr:col>2</xdr:col>
      <xdr:colOff>543329</xdr:colOff>
      <xdr:row>2</xdr:row>
      <xdr:rowOff>162516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25" y="153938"/>
          <a:ext cx="1688254" cy="367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Q159"/>
  <sheetViews>
    <sheetView tabSelected="1" zoomScale="99" zoomScaleNormal="99" workbookViewId="0">
      <pane ySplit="13" topLeftCell="A65" activePane="bottomLeft" state="frozen"/>
      <selection pane="bottomLeft" activeCell="C10" sqref="C10"/>
    </sheetView>
  </sheetViews>
  <sheetFormatPr defaultColWidth="9.1796875" defaultRowHeight="14" x14ac:dyDescent="0.3"/>
  <cols>
    <col min="1" max="1" width="1.453125" style="1" customWidth="1"/>
    <col min="2" max="2" width="18.1796875" style="1" customWidth="1"/>
    <col min="3" max="3" width="11.54296875" style="1" customWidth="1"/>
    <col min="4" max="4" width="28.81640625" style="3" customWidth="1"/>
    <col min="5" max="7" width="14.26953125" style="8" customWidth="1"/>
    <col min="8" max="8" width="1.453125" style="8" customWidth="1"/>
    <col min="9" max="11" width="5.1796875" style="8" customWidth="1"/>
    <col min="12" max="12" width="1.453125" style="8" customWidth="1"/>
    <col min="13" max="15" width="5.1796875" style="8" customWidth="1"/>
    <col min="16" max="16" width="19.26953125" style="1" bestFit="1" customWidth="1"/>
    <col min="17" max="17" width="7.81640625" style="1" bestFit="1" customWidth="1"/>
    <col min="18" max="16384" width="9.1796875" style="1"/>
  </cols>
  <sheetData>
    <row r="1" spans="2:17" ht="15" customHeight="1" x14ac:dyDescent="0.3">
      <c r="J1" s="195" t="s">
        <v>118</v>
      </c>
      <c r="K1" s="196"/>
      <c r="L1" s="196"/>
      <c r="M1" s="196"/>
      <c r="N1" s="197"/>
      <c r="P1" s="132" t="s">
        <v>196</v>
      </c>
      <c r="Q1" s="133" t="s">
        <v>201</v>
      </c>
    </row>
    <row r="2" spans="2:17" ht="13.15" customHeight="1" x14ac:dyDescent="0.3">
      <c r="J2" s="198"/>
      <c r="K2" s="199"/>
      <c r="L2" s="199"/>
      <c r="M2" s="199"/>
      <c r="N2" s="200"/>
      <c r="P2" s="134" t="s">
        <v>206</v>
      </c>
      <c r="Q2" s="135">
        <v>0.23</v>
      </c>
    </row>
    <row r="3" spans="2:17" ht="15" customHeight="1" x14ac:dyDescent="0.3">
      <c r="J3" s="59" t="s">
        <v>113</v>
      </c>
      <c r="K3" s="60" t="s">
        <v>116</v>
      </c>
      <c r="L3" s="201" t="s">
        <v>11</v>
      </c>
      <c r="M3" s="202"/>
      <c r="N3" s="61" t="s">
        <v>10</v>
      </c>
      <c r="P3" s="134" t="s">
        <v>207</v>
      </c>
      <c r="Q3" s="135">
        <v>0.23</v>
      </c>
    </row>
    <row r="4" spans="2:17" ht="15" customHeight="1" x14ac:dyDescent="0.3">
      <c r="J4" s="59" t="s">
        <v>114</v>
      </c>
      <c r="K4" s="60">
        <v>28</v>
      </c>
      <c r="L4" s="203">
        <v>0.14899999999999999</v>
      </c>
      <c r="M4" s="204"/>
      <c r="N4" s="62">
        <f>L4*25.4</f>
        <v>3.7845999999999997</v>
      </c>
      <c r="O4" s="10"/>
      <c r="P4" s="134" t="s">
        <v>197</v>
      </c>
      <c r="Q4" s="135">
        <v>0.28499999999999998</v>
      </c>
    </row>
    <row r="5" spans="2:17" ht="15" customHeight="1" x14ac:dyDescent="0.3">
      <c r="J5" s="59" t="s">
        <v>114</v>
      </c>
      <c r="K5" s="60">
        <v>24</v>
      </c>
      <c r="L5" s="203">
        <v>0.215</v>
      </c>
      <c r="M5" s="204"/>
      <c r="N5" s="62">
        <f>L5*25.4</f>
        <v>5.4609999999999994</v>
      </c>
      <c r="O5" s="10"/>
      <c r="P5" s="134" t="s">
        <v>198</v>
      </c>
      <c r="Q5" s="135">
        <v>0.26500000000000001</v>
      </c>
    </row>
    <row r="6" spans="2:17" x14ac:dyDescent="0.3">
      <c r="B6" s="216"/>
      <c r="C6" s="216"/>
      <c r="D6" s="216"/>
      <c r="E6" s="216"/>
      <c r="F6" s="216"/>
      <c r="G6" s="216"/>
      <c r="J6" s="59">
        <v>6</v>
      </c>
      <c r="K6" s="60">
        <v>28</v>
      </c>
      <c r="L6" s="203">
        <v>0.15</v>
      </c>
      <c r="M6" s="204"/>
      <c r="N6" s="62">
        <f>L6*25.4</f>
        <v>3.8099999999999996</v>
      </c>
      <c r="O6" s="10"/>
      <c r="P6" s="134" t="s">
        <v>199</v>
      </c>
      <c r="Q6" s="135">
        <v>0.26500000000000001</v>
      </c>
    </row>
    <row r="7" spans="2:17" ht="14.5" thickBot="1" x14ac:dyDescent="0.35">
      <c r="B7" s="175" t="s">
        <v>117</v>
      </c>
      <c r="C7" s="175"/>
      <c r="D7" s="175"/>
      <c r="E7" s="175"/>
      <c r="F7" s="175"/>
      <c r="G7" s="175"/>
      <c r="H7" s="175"/>
      <c r="I7" s="175"/>
      <c r="J7" s="59">
        <v>6</v>
      </c>
      <c r="K7" s="60">
        <v>24</v>
      </c>
      <c r="L7" s="203">
        <v>0.23499999999999999</v>
      </c>
      <c r="M7" s="204"/>
      <c r="N7" s="62">
        <f t="shared" ref="N7:N9" si="0">L7*25.4</f>
        <v>5.9689999999999994</v>
      </c>
      <c r="O7" s="10"/>
      <c r="P7" s="136" t="s">
        <v>200</v>
      </c>
      <c r="Q7" s="137">
        <v>0.27500000000000002</v>
      </c>
    </row>
    <row r="8" spans="2:17" ht="14.5" thickBot="1" x14ac:dyDescent="0.35">
      <c r="B8" s="175"/>
      <c r="C8" s="175"/>
      <c r="D8" s="175"/>
      <c r="E8" s="175"/>
      <c r="F8" s="175"/>
      <c r="G8" s="175"/>
      <c r="H8" s="175"/>
      <c r="I8" s="175"/>
      <c r="J8" s="59" t="s">
        <v>115</v>
      </c>
      <c r="K8" s="60">
        <v>28</v>
      </c>
      <c r="L8" s="203">
        <v>0.185</v>
      </c>
      <c r="M8" s="204"/>
      <c r="N8" s="62">
        <f t="shared" si="0"/>
        <v>4.6989999999999998</v>
      </c>
      <c r="O8" s="10"/>
    </row>
    <row r="9" spans="2:17" ht="14.5" thickBot="1" x14ac:dyDescent="0.35">
      <c r="B9" s="63" t="s">
        <v>9</v>
      </c>
      <c r="C9" s="64">
        <v>0.25</v>
      </c>
      <c r="D9" s="58">
        <v>1</v>
      </c>
      <c r="E9" s="21"/>
      <c r="F9" s="21"/>
      <c r="G9" s="21"/>
      <c r="H9" s="21"/>
      <c r="I9" s="21"/>
      <c r="J9" s="65" t="s">
        <v>115</v>
      </c>
      <c r="K9" s="66">
        <v>24</v>
      </c>
      <c r="L9" s="208">
        <v>0.25</v>
      </c>
      <c r="M9" s="209"/>
      <c r="N9" s="67">
        <f t="shared" si="0"/>
        <v>6.35</v>
      </c>
      <c r="O9" s="10"/>
    </row>
    <row r="10" spans="2:17" ht="14.5" thickBot="1" x14ac:dyDescent="0.35">
      <c r="B10" s="102"/>
      <c r="C10" s="103" t="s">
        <v>157</v>
      </c>
      <c r="D10" s="58">
        <v>1</v>
      </c>
      <c r="E10" s="21"/>
      <c r="F10" s="21"/>
      <c r="G10" s="21"/>
      <c r="H10" s="21"/>
      <c r="I10" s="21"/>
      <c r="J10" s="11"/>
      <c r="K10" s="11"/>
      <c r="L10" s="12"/>
      <c r="M10" s="12"/>
      <c r="N10" s="13"/>
      <c r="O10" s="10"/>
    </row>
    <row r="11" spans="2:17" ht="8.5" customHeight="1" thickBot="1" x14ac:dyDescent="0.4">
      <c r="B11" s="107"/>
      <c r="C11" s="101"/>
      <c r="D11" s="58"/>
      <c r="E11" s="21"/>
      <c r="F11" s="21"/>
      <c r="G11" s="21"/>
      <c r="H11" s="21"/>
      <c r="I11" s="21"/>
      <c r="J11" s="11"/>
      <c r="K11" s="11"/>
      <c r="L11" s="12"/>
      <c r="M11" s="12"/>
      <c r="N11" s="13"/>
      <c r="O11" s="10"/>
      <c r="Q11" s="15"/>
    </row>
    <row r="12" spans="2:17" ht="24.65" customHeight="1" thickBot="1" x14ac:dyDescent="0.35">
      <c r="B12" s="218" t="s">
        <v>119</v>
      </c>
      <c r="C12" s="218" t="s">
        <v>0</v>
      </c>
      <c r="D12" s="218" t="s">
        <v>1</v>
      </c>
      <c r="E12" s="176" t="s">
        <v>2</v>
      </c>
      <c r="F12" s="177"/>
      <c r="G12" s="178"/>
      <c r="H12" s="17"/>
      <c r="I12" s="176" t="s">
        <v>131</v>
      </c>
      <c r="J12" s="177"/>
      <c r="K12" s="178"/>
      <c r="L12" s="18"/>
      <c r="M12" s="176" t="s">
        <v>132</v>
      </c>
      <c r="N12" s="177"/>
      <c r="O12" s="178"/>
      <c r="Q12" s="226"/>
    </row>
    <row r="13" spans="2:17" ht="25.15" customHeight="1" thickBot="1" x14ac:dyDescent="0.35">
      <c r="B13" s="219"/>
      <c r="C13" s="219"/>
      <c r="D13" s="219"/>
      <c r="E13" s="104" t="s">
        <v>3</v>
      </c>
      <c r="F13" s="104" t="s">
        <v>4</v>
      </c>
      <c r="G13" s="104" t="s">
        <v>5</v>
      </c>
      <c r="H13" s="17"/>
      <c r="I13" s="20" t="s">
        <v>6</v>
      </c>
      <c r="J13" s="19" t="s">
        <v>7</v>
      </c>
      <c r="K13" s="19" t="s">
        <v>8</v>
      </c>
      <c r="L13" s="18"/>
      <c r="M13" s="20" t="s">
        <v>6</v>
      </c>
      <c r="N13" s="19" t="s">
        <v>7</v>
      </c>
      <c r="O13" s="19" t="s">
        <v>8</v>
      </c>
      <c r="Q13" s="226"/>
    </row>
    <row r="14" spans="2:17" ht="14.25" customHeight="1" x14ac:dyDescent="0.3">
      <c r="B14" s="193" t="s">
        <v>152</v>
      </c>
      <c r="C14" s="22" t="s">
        <v>144</v>
      </c>
      <c r="D14" s="23" t="s">
        <v>122</v>
      </c>
      <c r="E14" s="24">
        <v>45.11</v>
      </c>
      <c r="F14" s="24">
        <v>27.26</v>
      </c>
      <c r="G14" s="25">
        <f t="shared" ref="G14:G21" si="1">E14+F14</f>
        <v>72.37</v>
      </c>
      <c r="H14" s="26"/>
      <c r="I14" s="27">
        <f t="shared" ref="I14:K21" si="2">ROUNDDOWN(IF($D$9=1,E14/(($C$9^2)*PI()/4)*RecFill/$D$10,IF($D$9=2,E14/((($C$9/25.4)^2)*PI()/4)*RecFill/$D$10,"error")),0)</f>
        <v>275</v>
      </c>
      <c r="J14" s="28">
        <f t="shared" si="2"/>
        <v>166</v>
      </c>
      <c r="K14" s="29">
        <f t="shared" si="2"/>
        <v>442</v>
      </c>
      <c r="L14" s="30"/>
      <c r="M14" s="31">
        <f t="shared" ref="M14:O21" si="3">ROUNDDOWN(IF($D$9=1,E14/(($C$9^2)*PI()/4)*MaxFill/$D$10,IF($D$9=2,E14/((($C$9/25.4)^2)*PI()/4)*MaxFill/$D$10,"error")),0)</f>
        <v>459</v>
      </c>
      <c r="N14" s="32">
        <f t="shared" si="3"/>
        <v>277</v>
      </c>
      <c r="O14" s="33">
        <f t="shared" si="3"/>
        <v>737</v>
      </c>
      <c r="Q14" s="226"/>
    </row>
    <row r="15" spans="2:17" ht="15" customHeight="1" x14ac:dyDescent="0.3">
      <c r="B15" s="217"/>
      <c r="C15" s="34" t="s">
        <v>145</v>
      </c>
      <c r="D15" s="35" t="s">
        <v>121</v>
      </c>
      <c r="E15" s="36">
        <v>45.11</v>
      </c>
      <c r="F15" s="37">
        <v>0</v>
      </c>
      <c r="G15" s="38">
        <f t="shared" si="1"/>
        <v>45.11</v>
      </c>
      <c r="H15" s="26"/>
      <c r="I15" s="39">
        <f t="shared" si="2"/>
        <v>275</v>
      </c>
      <c r="J15" s="40">
        <f t="shared" si="2"/>
        <v>0</v>
      </c>
      <c r="K15" s="41">
        <f t="shared" si="2"/>
        <v>275</v>
      </c>
      <c r="L15" s="30"/>
      <c r="M15" s="42">
        <f t="shared" si="3"/>
        <v>459</v>
      </c>
      <c r="N15" s="43">
        <f t="shared" si="3"/>
        <v>0</v>
      </c>
      <c r="O15" s="44">
        <f t="shared" si="3"/>
        <v>459</v>
      </c>
      <c r="Q15" s="226"/>
    </row>
    <row r="16" spans="2:17" ht="15" customHeight="1" x14ac:dyDescent="0.3">
      <c r="B16" s="217"/>
      <c r="C16" s="34" t="s">
        <v>146</v>
      </c>
      <c r="D16" s="35" t="s">
        <v>123</v>
      </c>
      <c r="E16" s="37">
        <v>63.71</v>
      </c>
      <c r="F16" s="37">
        <v>39.729999999999997</v>
      </c>
      <c r="G16" s="45">
        <f t="shared" si="1"/>
        <v>103.44</v>
      </c>
      <c r="H16" s="26"/>
      <c r="I16" s="39">
        <f t="shared" si="2"/>
        <v>389</v>
      </c>
      <c r="J16" s="40">
        <f t="shared" si="2"/>
        <v>242</v>
      </c>
      <c r="K16" s="41">
        <f t="shared" si="2"/>
        <v>632</v>
      </c>
      <c r="L16" s="30"/>
      <c r="M16" s="42">
        <f t="shared" si="3"/>
        <v>648</v>
      </c>
      <c r="N16" s="43">
        <f t="shared" si="3"/>
        <v>404</v>
      </c>
      <c r="O16" s="44">
        <f t="shared" si="3"/>
        <v>1053</v>
      </c>
      <c r="Q16" s="226"/>
    </row>
    <row r="17" spans="2:17" ht="15" customHeight="1" x14ac:dyDescent="0.3">
      <c r="B17" s="217"/>
      <c r="C17" s="34" t="s">
        <v>147</v>
      </c>
      <c r="D17" s="35" t="s">
        <v>124</v>
      </c>
      <c r="E17" s="37">
        <v>63.71</v>
      </c>
      <c r="F17" s="46">
        <v>0</v>
      </c>
      <c r="G17" s="45">
        <f t="shared" si="1"/>
        <v>63.71</v>
      </c>
      <c r="H17" s="26"/>
      <c r="I17" s="39">
        <f t="shared" si="2"/>
        <v>389</v>
      </c>
      <c r="J17" s="40">
        <f t="shared" si="2"/>
        <v>0</v>
      </c>
      <c r="K17" s="41">
        <f t="shared" si="2"/>
        <v>389</v>
      </c>
      <c r="L17" s="30"/>
      <c r="M17" s="42">
        <f t="shared" si="3"/>
        <v>648</v>
      </c>
      <c r="N17" s="43">
        <f t="shared" si="3"/>
        <v>0</v>
      </c>
      <c r="O17" s="44">
        <f t="shared" si="3"/>
        <v>648</v>
      </c>
      <c r="Q17" s="226"/>
    </row>
    <row r="18" spans="2:17" ht="15" customHeight="1" x14ac:dyDescent="0.3">
      <c r="B18" s="217"/>
      <c r="C18" s="34" t="s">
        <v>148</v>
      </c>
      <c r="D18" s="35" t="s">
        <v>125</v>
      </c>
      <c r="E18" s="46">
        <v>82.31</v>
      </c>
      <c r="F18" s="46">
        <v>52.21</v>
      </c>
      <c r="G18" s="45">
        <f t="shared" si="1"/>
        <v>134.52000000000001</v>
      </c>
      <c r="H18" s="26"/>
      <c r="I18" s="39">
        <f t="shared" si="2"/>
        <v>503</v>
      </c>
      <c r="J18" s="40">
        <f t="shared" si="2"/>
        <v>319</v>
      </c>
      <c r="K18" s="41">
        <f t="shared" si="2"/>
        <v>822</v>
      </c>
      <c r="L18" s="30"/>
      <c r="M18" s="42">
        <f t="shared" si="3"/>
        <v>838</v>
      </c>
      <c r="N18" s="43">
        <f t="shared" si="3"/>
        <v>531</v>
      </c>
      <c r="O18" s="44">
        <f t="shared" si="3"/>
        <v>1370</v>
      </c>
      <c r="Q18" s="226"/>
    </row>
    <row r="19" spans="2:17" ht="15" customHeight="1" x14ac:dyDescent="0.3">
      <c r="B19" s="217"/>
      <c r="C19" s="34" t="s">
        <v>149</v>
      </c>
      <c r="D19" s="35" t="s">
        <v>126</v>
      </c>
      <c r="E19" s="46">
        <v>82.31</v>
      </c>
      <c r="F19" s="46">
        <v>0</v>
      </c>
      <c r="G19" s="45">
        <f t="shared" si="1"/>
        <v>82.31</v>
      </c>
      <c r="H19" s="26"/>
      <c r="I19" s="39">
        <f t="shared" si="2"/>
        <v>503</v>
      </c>
      <c r="J19" s="40">
        <f t="shared" si="2"/>
        <v>0</v>
      </c>
      <c r="K19" s="41">
        <f t="shared" si="2"/>
        <v>503</v>
      </c>
      <c r="L19" s="30"/>
      <c r="M19" s="42">
        <f t="shared" si="3"/>
        <v>838</v>
      </c>
      <c r="N19" s="43">
        <f t="shared" si="3"/>
        <v>0</v>
      </c>
      <c r="O19" s="44">
        <f t="shared" si="3"/>
        <v>838</v>
      </c>
      <c r="Q19" s="226"/>
    </row>
    <row r="20" spans="2:17" ht="15" customHeight="1" x14ac:dyDescent="0.3">
      <c r="B20" s="217"/>
      <c r="C20" s="34" t="s">
        <v>150</v>
      </c>
      <c r="D20" s="35" t="s">
        <v>127</v>
      </c>
      <c r="E20" s="46">
        <v>100.9</v>
      </c>
      <c r="F20" s="46">
        <v>64.680000000000007</v>
      </c>
      <c r="G20" s="45">
        <f t="shared" si="1"/>
        <v>165.58</v>
      </c>
      <c r="H20" s="26"/>
      <c r="I20" s="39">
        <f t="shared" si="2"/>
        <v>616</v>
      </c>
      <c r="J20" s="40">
        <f t="shared" si="2"/>
        <v>395</v>
      </c>
      <c r="K20" s="41">
        <f t="shared" si="2"/>
        <v>1011</v>
      </c>
      <c r="L20" s="30"/>
      <c r="M20" s="42">
        <f t="shared" si="3"/>
        <v>1027</v>
      </c>
      <c r="N20" s="43">
        <f t="shared" si="3"/>
        <v>658</v>
      </c>
      <c r="O20" s="44">
        <f t="shared" si="3"/>
        <v>1686</v>
      </c>
      <c r="Q20" s="226"/>
    </row>
    <row r="21" spans="2:17" ht="15" customHeight="1" x14ac:dyDescent="0.3">
      <c r="B21" s="217"/>
      <c r="C21" s="47" t="s">
        <v>151</v>
      </c>
      <c r="D21" s="48" t="s">
        <v>128</v>
      </c>
      <c r="E21" s="46">
        <v>100.9</v>
      </c>
      <c r="F21" s="49">
        <v>0</v>
      </c>
      <c r="G21" s="138">
        <f t="shared" si="1"/>
        <v>100.9</v>
      </c>
      <c r="H21" s="26"/>
      <c r="I21" s="51">
        <f t="shared" si="2"/>
        <v>616</v>
      </c>
      <c r="J21" s="52">
        <f t="shared" si="2"/>
        <v>0</v>
      </c>
      <c r="K21" s="53">
        <f t="shared" si="2"/>
        <v>616</v>
      </c>
      <c r="L21" s="30"/>
      <c r="M21" s="54">
        <f t="shared" si="3"/>
        <v>1027</v>
      </c>
      <c r="N21" s="55">
        <f t="shared" si="3"/>
        <v>0</v>
      </c>
      <c r="O21" s="56">
        <f t="shared" si="3"/>
        <v>1027</v>
      </c>
      <c r="Q21" s="226"/>
    </row>
    <row r="22" spans="2:17" ht="15.75" customHeight="1" thickBot="1" x14ac:dyDescent="0.35">
      <c r="B22" s="194"/>
      <c r="C22" s="231" t="s">
        <v>143</v>
      </c>
      <c r="D22" s="232"/>
      <c r="E22" s="232"/>
      <c r="F22" s="233"/>
      <c r="G22" s="57">
        <v>5.8</v>
      </c>
      <c r="H22" s="26"/>
      <c r="I22" s="190">
        <f>ROUNDDOWN(IF($D$9=1,G22/(($C$9^2)*PI()/4)*RecFill/$D$10,IF($D$9=2,G22/((($C$9/25.4)^2)*PI()/4)*RecFill/$D$10,"error")),0)</f>
        <v>35</v>
      </c>
      <c r="J22" s="191"/>
      <c r="K22" s="192"/>
      <c r="L22" s="30"/>
      <c r="M22" s="205">
        <f>ROUNDDOWN(IF($D$9=1,G22/(($C$9^2)*PI()/4)*MaxFill/$D$10,IF($D$9=2,G22/((($C$9/25.4)^2)*PI()/4)*MaxFill/$D$10,"error")),0)</f>
        <v>59</v>
      </c>
      <c r="N22" s="206"/>
      <c r="O22" s="207"/>
      <c r="Q22" s="226"/>
    </row>
    <row r="23" spans="2:17" ht="15.75" customHeight="1" thickBot="1" x14ac:dyDescent="0.35">
      <c r="B23" s="108"/>
      <c r="C23" s="108"/>
      <c r="D23" s="108"/>
      <c r="E23" s="108"/>
      <c r="F23" s="108"/>
      <c r="G23" s="26"/>
      <c r="H23" s="26"/>
      <c r="I23" s="109"/>
      <c r="J23" s="110"/>
      <c r="K23" s="110"/>
      <c r="L23" s="111"/>
      <c r="M23" s="110"/>
      <c r="N23" s="110"/>
      <c r="O23" s="112"/>
      <c r="Q23" s="226"/>
    </row>
    <row r="24" spans="2:17" ht="15.75" customHeight="1" x14ac:dyDescent="0.3">
      <c r="B24" s="187" t="s">
        <v>169</v>
      </c>
      <c r="C24" s="22" t="s">
        <v>170</v>
      </c>
      <c r="D24" s="23" t="s">
        <v>174</v>
      </c>
      <c r="E24" s="113">
        <v>0</v>
      </c>
      <c r="F24" s="113">
        <v>43.45</v>
      </c>
      <c r="G24" s="25">
        <f t="shared" ref="G24:G27" si="4">E24+F24</f>
        <v>43.45</v>
      </c>
      <c r="H24" s="11"/>
      <c r="I24" s="27">
        <f t="shared" ref="I24:I27" si="5">ROUNDDOWN(IF($D$9=1,E24/(($C$9^2)*PI()/4)*RecFill/$D$10,IF($D$9=2,E24/((($C$9/25.4)^2)*PI()/4)*RecFill/$D$10,"error")),0)</f>
        <v>0</v>
      </c>
      <c r="J24" s="28">
        <f t="shared" ref="J24:J27" si="6">ROUNDDOWN(IF($D$9=1,F24/(($C$9^2)*PI()/4)*RecFill/$D$10,IF($D$9=2,F24/((($C$9/25.4)^2)*PI()/4)*RecFill/$D$10,"error")),0)</f>
        <v>265</v>
      </c>
      <c r="K24" s="29">
        <f t="shared" ref="K24:K27" si="7">ROUNDDOWN(IF($D$9=1,G24/(($C$9^2)*PI()/4)*RecFill/$D$10,IF($D$9=2,G24/((($C$9/25.4)^2)*PI()/4)*RecFill/$D$10,"error")),0)</f>
        <v>265</v>
      </c>
      <c r="L24" s="30"/>
      <c r="M24" s="31">
        <f t="shared" ref="M24:M27" si="8">ROUNDDOWN(IF($D$9=1,E24/(($C$9^2)*PI()/4)*MaxFill/$D$10,IF($D$9=2,E24/((($C$9/25.4)^2)*PI()/4)*MaxFill/$D$10,"error")),0)</f>
        <v>0</v>
      </c>
      <c r="N24" s="32">
        <f t="shared" ref="N24:N27" si="9">ROUNDDOWN(IF($D$9=1,F24/(($C$9^2)*PI()/4)*MaxFill/$D$10,IF($D$9=2,F24/((($C$9/25.4)^2)*PI()/4)*MaxFill/$D$10,"error")),0)</f>
        <v>442</v>
      </c>
      <c r="O24" s="33">
        <f t="shared" ref="O24:O27" si="10">ROUNDDOWN(IF($D$9=1,G24/(($C$9^2)*PI()/4)*MaxFill/$D$10,IF($D$9=2,G24/((($C$9/25.4)^2)*PI()/4)*MaxFill/$D$10,"error")),0)</f>
        <v>442</v>
      </c>
      <c r="Q24" s="226"/>
    </row>
    <row r="25" spans="2:17" ht="15.75" customHeight="1" x14ac:dyDescent="0.3">
      <c r="B25" s="188"/>
      <c r="C25" s="34" t="s">
        <v>171</v>
      </c>
      <c r="D25" s="35" t="s">
        <v>175</v>
      </c>
      <c r="E25" s="114">
        <v>0</v>
      </c>
      <c r="F25" s="115">
        <v>59.51</v>
      </c>
      <c r="G25" s="45">
        <f t="shared" si="4"/>
        <v>59.51</v>
      </c>
      <c r="H25" s="11"/>
      <c r="I25" s="39">
        <f t="shared" si="5"/>
        <v>0</v>
      </c>
      <c r="J25" s="40">
        <f t="shared" si="6"/>
        <v>363</v>
      </c>
      <c r="K25" s="41">
        <f t="shared" si="7"/>
        <v>363</v>
      </c>
      <c r="L25" s="30"/>
      <c r="M25" s="42">
        <f t="shared" si="8"/>
        <v>0</v>
      </c>
      <c r="N25" s="43">
        <f t="shared" si="9"/>
        <v>606</v>
      </c>
      <c r="O25" s="44">
        <f t="shared" si="10"/>
        <v>606</v>
      </c>
      <c r="Q25" s="226"/>
    </row>
    <row r="26" spans="2:17" ht="15.75" customHeight="1" x14ac:dyDescent="0.3">
      <c r="B26" s="188"/>
      <c r="C26" s="34" t="s">
        <v>172</v>
      </c>
      <c r="D26" s="35" t="s">
        <v>176</v>
      </c>
      <c r="E26" s="115">
        <v>0</v>
      </c>
      <c r="F26" s="115">
        <v>75.569999999999993</v>
      </c>
      <c r="G26" s="45">
        <f t="shared" si="4"/>
        <v>75.569999999999993</v>
      </c>
      <c r="H26" s="11"/>
      <c r="I26" s="39">
        <f t="shared" si="5"/>
        <v>0</v>
      </c>
      <c r="J26" s="40">
        <f t="shared" si="6"/>
        <v>461</v>
      </c>
      <c r="K26" s="41">
        <f t="shared" si="7"/>
        <v>461</v>
      </c>
      <c r="L26" s="30"/>
      <c r="M26" s="42">
        <f t="shared" si="8"/>
        <v>0</v>
      </c>
      <c r="N26" s="43">
        <f t="shared" si="9"/>
        <v>769</v>
      </c>
      <c r="O26" s="44">
        <f t="shared" si="10"/>
        <v>769</v>
      </c>
      <c r="Q26" s="226"/>
    </row>
    <row r="27" spans="2:17" ht="15.75" customHeight="1" thickBot="1" x14ac:dyDescent="0.35">
      <c r="B27" s="189"/>
      <c r="C27" s="116" t="s">
        <v>173</v>
      </c>
      <c r="D27" s="88" t="s">
        <v>177</v>
      </c>
      <c r="E27" s="117">
        <v>0</v>
      </c>
      <c r="F27" s="117">
        <v>91.63</v>
      </c>
      <c r="G27" s="73">
        <f t="shared" si="4"/>
        <v>91.63</v>
      </c>
      <c r="H27" s="11"/>
      <c r="I27" s="90">
        <f t="shared" si="5"/>
        <v>0</v>
      </c>
      <c r="J27" s="91">
        <f t="shared" si="6"/>
        <v>560</v>
      </c>
      <c r="K27" s="92">
        <f t="shared" si="7"/>
        <v>560</v>
      </c>
      <c r="L27" s="30"/>
      <c r="M27" s="68">
        <f t="shared" si="8"/>
        <v>0</v>
      </c>
      <c r="N27" s="69">
        <f t="shared" si="9"/>
        <v>933</v>
      </c>
      <c r="O27" s="70">
        <f t="shared" si="10"/>
        <v>933</v>
      </c>
      <c r="Q27" s="226"/>
    </row>
    <row r="28" spans="2:17" ht="14.5" customHeight="1" thickBot="1" x14ac:dyDescent="0.35">
      <c r="B28" s="14"/>
      <c r="C28" s="14"/>
      <c r="D28" s="14"/>
      <c r="E28" s="14"/>
      <c r="F28" s="14"/>
      <c r="G28" s="14"/>
      <c r="I28" s="14"/>
      <c r="J28" s="14"/>
      <c r="K28" s="14"/>
      <c r="L28" s="16"/>
      <c r="M28" s="14"/>
      <c r="N28" s="14"/>
      <c r="O28" s="14"/>
    </row>
    <row r="29" spans="2:17" ht="16.149999999999999" customHeight="1" x14ac:dyDescent="0.3">
      <c r="B29" s="223" t="s">
        <v>178</v>
      </c>
      <c r="C29" s="22" t="s">
        <v>212</v>
      </c>
      <c r="D29" s="23" t="s">
        <v>85</v>
      </c>
      <c r="E29" s="24">
        <v>5.0999999999999996</v>
      </c>
      <c r="F29" s="74">
        <v>0</v>
      </c>
      <c r="G29" s="25">
        <f>E29+F29</f>
        <v>5.0999999999999996</v>
      </c>
      <c r="H29" s="26"/>
      <c r="I29" s="27">
        <f t="shared" ref="I29:K30" si="11">ROUNDDOWN(IF($D$9=1,E29/(($C$9^2)*PI()/4)*RecFill/$D$10,IF($D$9=2,E29/((($C$9/25.4)^2)*PI()/4)*RecFill/$D$10,"error")),0)</f>
        <v>31</v>
      </c>
      <c r="J29" s="28">
        <f t="shared" si="11"/>
        <v>0</v>
      </c>
      <c r="K29" s="29">
        <f t="shared" si="11"/>
        <v>31</v>
      </c>
      <c r="L29" s="30"/>
      <c r="M29" s="31">
        <f t="shared" ref="M29:O30" si="12">ROUNDDOWN(IF($D$9=1,E29/(($C$9^2)*PI()/4)*MaxFill/$D$10,IF($D$9=2,E29/((($C$9/25.4)^2)*PI()/4)*MaxFill/$D$10,"error")),0)</f>
        <v>51</v>
      </c>
      <c r="N29" s="32">
        <f t="shared" si="12"/>
        <v>0</v>
      </c>
      <c r="O29" s="33">
        <f t="shared" si="12"/>
        <v>51</v>
      </c>
    </row>
    <row r="30" spans="2:17" ht="16.149999999999999" customHeight="1" x14ac:dyDescent="0.3">
      <c r="B30" s="234"/>
      <c r="C30" s="155" t="s">
        <v>179</v>
      </c>
      <c r="D30" s="156" t="s">
        <v>83</v>
      </c>
      <c r="E30" s="157">
        <v>12.56392645</v>
      </c>
      <c r="F30" s="158">
        <v>0</v>
      </c>
      <c r="G30" s="159">
        <f>E30+F30</f>
        <v>12.56392645</v>
      </c>
      <c r="H30" s="26"/>
      <c r="I30" s="160">
        <f t="shared" si="11"/>
        <v>76</v>
      </c>
      <c r="J30" s="161">
        <f t="shared" si="11"/>
        <v>0</v>
      </c>
      <c r="K30" s="162">
        <f t="shared" si="11"/>
        <v>76</v>
      </c>
      <c r="L30" s="30"/>
      <c r="M30" s="163">
        <f t="shared" si="12"/>
        <v>127</v>
      </c>
      <c r="N30" s="164">
        <f t="shared" si="12"/>
        <v>0</v>
      </c>
      <c r="O30" s="165">
        <f t="shared" si="12"/>
        <v>127</v>
      </c>
    </row>
    <row r="31" spans="2:17" ht="16.149999999999999" customHeight="1" x14ac:dyDescent="0.3">
      <c r="B31" s="224"/>
      <c r="C31" s="47" t="s">
        <v>180</v>
      </c>
      <c r="D31" s="48" t="s">
        <v>89</v>
      </c>
      <c r="E31" s="121">
        <v>23.095558780000001</v>
      </c>
      <c r="F31" s="105">
        <v>0</v>
      </c>
      <c r="G31" s="122">
        <f t="shared" ref="G31" si="13">E31+F31</f>
        <v>23.095558780000001</v>
      </c>
      <c r="H31" s="26"/>
      <c r="I31" s="51">
        <f t="shared" ref="I31:I32" si="14">ROUNDDOWN(IF($D$9=1,E31/(($C$9^2)*PI()/4)*RecFill/$D$10,IF($D$9=2,E31/((($C$9/25.4)^2)*PI()/4)*RecFill/$D$10,"error")),0)</f>
        <v>141</v>
      </c>
      <c r="J31" s="52">
        <f t="shared" ref="J31:J32" si="15">ROUNDDOWN(IF($D$9=1,F31/(($C$9^2)*PI()/4)*RecFill/$D$10,IF($D$9=2,F31/((($C$9/25.4)^2)*PI()/4)*RecFill/$D$10,"error")),0)</f>
        <v>0</v>
      </c>
      <c r="K31" s="53">
        <f t="shared" ref="K31:K32" si="16">ROUNDDOWN(IF($D$9=1,G31/(($C$9^2)*PI()/4)*RecFill/$D$10,IF($D$9=2,G31/((($C$9/25.4)^2)*PI()/4)*RecFill/$D$10,"error")),0)</f>
        <v>141</v>
      </c>
      <c r="L31" s="30"/>
      <c r="M31" s="54">
        <f t="shared" ref="M31:M32" si="17">ROUNDDOWN(IF($D$9=1,E31/(($C$9^2)*PI()/4)*MaxFill/$D$10,IF($D$9=2,E31/((($C$9/25.4)^2)*PI()/4)*MaxFill/$D$10,"error")),0)</f>
        <v>235</v>
      </c>
      <c r="N31" s="55">
        <f t="shared" ref="N31:N32" si="18">ROUNDDOWN(IF($D$9=1,F31/(($C$9^2)*PI()/4)*MaxFill/$D$10,IF($D$9=2,F31/((($C$9/25.4)^2)*PI()/4)*MaxFill/$D$10,"error")),0)</f>
        <v>0</v>
      </c>
      <c r="O31" s="56">
        <f t="shared" ref="O31:O32" si="19">ROUNDDOWN(IF($D$9=1,G31/(($C$9^2)*PI()/4)*MaxFill/$D$10,IF($D$9=2,G31/((($C$9/25.4)^2)*PI()/4)*MaxFill/$D$10,"error")),0)</f>
        <v>235</v>
      </c>
    </row>
    <row r="32" spans="2:17" ht="16.149999999999999" customHeight="1" x14ac:dyDescent="0.3">
      <c r="B32" s="235"/>
      <c r="C32" s="34" t="s">
        <v>181</v>
      </c>
      <c r="D32" s="35" t="s">
        <v>91</v>
      </c>
      <c r="E32" s="46">
        <v>33.627191109999998</v>
      </c>
      <c r="F32" s="80">
        <v>0</v>
      </c>
      <c r="G32" s="45">
        <f>E32+F32</f>
        <v>33.627191109999998</v>
      </c>
      <c r="H32" s="26"/>
      <c r="I32" s="39">
        <f t="shared" si="14"/>
        <v>205</v>
      </c>
      <c r="J32" s="40">
        <f t="shared" si="15"/>
        <v>0</v>
      </c>
      <c r="K32" s="41">
        <f t="shared" si="16"/>
        <v>205</v>
      </c>
      <c r="L32" s="30"/>
      <c r="M32" s="42">
        <f t="shared" si="17"/>
        <v>342</v>
      </c>
      <c r="N32" s="43">
        <f t="shared" si="18"/>
        <v>0</v>
      </c>
      <c r="O32" s="44">
        <f t="shared" si="19"/>
        <v>342</v>
      </c>
    </row>
    <row r="33" spans="2:15" ht="14.5" thickBot="1" x14ac:dyDescent="0.35">
      <c r="B33" s="71"/>
      <c r="C33" s="71"/>
      <c r="D33" s="72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2:15" ht="15" customHeight="1" x14ac:dyDescent="0.3">
      <c r="B34" s="187" t="s">
        <v>159</v>
      </c>
      <c r="C34" s="22" t="s">
        <v>161</v>
      </c>
      <c r="D34" s="23" t="s">
        <v>122</v>
      </c>
      <c r="E34" s="24">
        <v>66.101770000000002</v>
      </c>
      <c r="F34" s="24">
        <v>44.278239999999997</v>
      </c>
      <c r="G34" s="25">
        <f t="shared" ref="G34:G41" si="20">E34+F34</f>
        <v>110.38001</v>
      </c>
      <c r="H34" s="26"/>
      <c r="I34" s="27">
        <f t="shared" ref="I34:I41" si="21">ROUNDDOWN(IF($D$9=1,E34/(($C$9^2)*PI()/4)*RecFill/$D$10,IF($D$9=2,E34/((($C$9/25.4)^2)*PI()/4)*RecFill/$D$10,"error")),0)</f>
        <v>403</v>
      </c>
      <c r="J34" s="28">
        <f t="shared" ref="J34:J41" si="22">ROUNDDOWN(IF($D$9=1,F34/(($C$9^2)*PI()/4)*RecFill/$D$10,IF($D$9=2,F34/((($C$9/25.4)^2)*PI()/4)*RecFill/$D$10,"error")),0)</f>
        <v>270</v>
      </c>
      <c r="K34" s="29">
        <f t="shared" ref="K34:K41" si="23">ROUNDDOWN(IF($D$9=1,G34/(($C$9^2)*PI()/4)*RecFill/$D$10,IF($D$9=2,G34/((($C$9/25.4)^2)*PI()/4)*RecFill/$D$10,"error")),0)</f>
        <v>674</v>
      </c>
      <c r="L34" s="30"/>
      <c r="M34" s="31">
        <f t="shared" ref="M34:M41" si="24">ROUNDDOWN(IF($D$9=1,E34/(($C$9^2)*PI()/4)*MaxFill/$D$10,IF($D$9=2,E34/((($C$9/25.4)^2)*PI()/4)*MaxFill/$D$10,"error")),0)</f>
        <v>673</v>
      </c>
      <c r="N34" s="32">
        <f t="shared" ref="N34:N41" si="25">ROUNDDOWN(IF($D$9=1,F34/(($C$9^2)*PI()/4)*MaxFill/$D$10,IF($D$9=2,F34/((($C$9/25.4)^2)*PI()/4)*MaxFill/$D$10,"error")),0)</f>
        <v>451</v>
      </c>
      <c r="O34" s="33">
        <f t="shared" ref="O34:O41" si="26">ROUNDDOWN(IF($D$9=1,G34/(($C$9^2)*PI()/4)*MaxFill/$D$10,IF($D$9=2,G34/((($C$9/25.4)^2)*PI()/4)*MaxFill/$D$10,"error")),0)</f>
        <v>1124</v>
      </c>
    </row>
    <row r="35" spans="2:15" ht="15" customHeight="1" x14ac:dyDescent="0.3">
      <c r="B35" s="188"/>
      <c r="C35" s="34" t="s">
        <v>162</v>
      </c>
      <c r="D35" s="35" t="s">
        <v>121</v>
      </c>
      <c r="E35" s="37">
        <v>66.101770000000002</v>
      </c>
      <c r="F35" s="37">
        <v>0</v>
      </c>
      <c r="G35" s="38">
        <f t="shared" si="20"/>
        <v>66.101770000000002</v>
      </c>
      <c r="H35" s="26"/>
      <c r="I35" s="39">
        <f t="shared" si="21"/>
        <v>403</v>
      </c>
      <c r="J35" s="40">
        <f t="shared" si="22"/>
        <v>0</v>
      </c>
      <c r="K35" s="41">
        <f t="shared" si="23"/>
        <v>403</v>
      </c>
      <c r="L35" s="30"/>
      <c r="M35" s="42">
        <f t="shared" si="24"/>
        <v>673</v>
      </c>
      <c r="N35" s="43">
        <f t="shared" si="25"/>
        <v>0</v>
      </c>
      <c r="O35" s="44">
        <f t="shared" si="26"/>
        <v>673</v>
      </c>
    </row>
    <row r="36" spans="2:15" ht="15" customHeight="1" x14ac:dyDescent="0.3">
      <c r="B36" s="188"/>
      <c r="C36" s="34" t="s">
        <v>163</v>
      </c>
      <c r="D36" s="35" t="s">
        <v>123</v>
      </c>
      <c r="E36" s="37">
        <v>92.480850000000004</v>
      </c>
      <c r="F36" s="46">
        <v>63.097320000000003</v>
      </c>
      <c r="G36" s="45">
        <f t="shared" si="20"/>
        <v>155.57817</v>
      </c>
      <c r="H36" s="26"/>
      <c r="I36" s="39">
        <f t="shared" si="21"/>
        <v>565</v>
      </c>
      <c r="J36" s="40">
        <f t="shared" si="22"/>
        <v>385</v>
      </c>
      <c r="K36" s="41">
        <f t="shared" si="23"/>
        <v>950</v>
      </c>
      <c r="L36" s="30"/>
      <c r="M36" s="42">
        <f t="shared" si="24"/>
        <v>942</v>
      </c>
      <c r="N36" s="43">
        <f t="shared" si="25"/>
        <v>642</v>
      </c>
      <c r="O36" s="44">
        <f t="shared" si="26"/>
        <v>1584</v>
      </c>
    </row>
    <row r="37" spans="2:15" ht="15" customHeight="1" x14ac:dyDescent="0.3">
      <c r="B37" s="188"/>
      <c r="C37" s="34" t="s">
        <v>164</v>
      </c>
      <c r="D37" s="35" t="s">
        <v>124</v>
      </c>
      <c r="E37" s="37">
        <v>92.480850000000004</v>
      </c>
      <c r="F37" s="46">
        <v>0</v>
      </c>
      <c r="G37" s="45">
        <f t="shared" si="20"/>
        <v>92.480850000000004</v>
      </c>
      <c r="H37" s="26"/>
      <c r="I37" s="39">
        <f t="shared" si="21"/>
        <v>565</v>
      </c>
      <c r="J37" s="40">
        <f t="shared" si="22"/>
        <v>0</v>
      </c>
      <c r="K37" s="41">
        <f t="shared" si="23"/>
        <v>565</v>
      </c>
      <c r="L37" s="30"/>
      <c r="M37" s="42">
        <f t="shared" si="24"/>
        <v>942</v>
      </c>
      <c r="N37" s="43">
        <f t="shared" si="25"/>
        <v>0</v>
      </c>
      <c r="O37" s="44">
        <f t="shared" si="26"/>
        <v>942</v>
      </c>
    </row>
    <row r="38" spans="2:15" ht="15" customHeight="1" x14ac:dyDescent="0.3">
      <c r="B38" s="188"/>
      <c r="C38" s="34" t="s">
        <v>165</v>
      </c>
      <c r="D38" s="35" t="s">
        <v>125</v>
      </c>
      <c r="E38" s="46">
        <v>118.85992</v>
      </c>
      <c r="F38" s="46">
        <v>81.963899999999995</v>
      </c>
      <c r="G38" s="45">
        <f t="shared" si="20"/>
        <v>200.82382000000001</v>
      </c>
      <c r="H38" s="26"/>
      <c r="I38" s="39">
        <f t="shared" si="21"/>
        <v>726</v>
      </c>
      <c r="J38" s="40">
        <f t="shared" si="22"/>
        <v>500</v>
      </c>
      <c r="K38" s="41">
        <f t="shared" si="23"/>
        <v>1227</v>
      </c>
      <c r="L38" s="30"/>
      <c r="M38" s="42">
        <f t="shared" si="24"/>
        <v>1210</v>
      </c>
      <c r="N38" s="43">
        <f t="shared" si="25"/>
        <v>834</v>
      </c>
      <c r="O38" s="44">
        <f t="shared" si="26"/>
        <v>2045</v>
      </c>
    </row>
    <row r="39" spans="2:15" ht="15" customHeight="1" x14ac:dyDescent="0.3">
      <c r="B39" s="188"/>
      <c r="C39" s="34" t="s">
        <v>166</v>
      </c>
      <c r="D39" s="35" t="s">
        <v>126</v>
      </c>
      <c r="E39" s="46">
        <v>118.85992</v>
      </c>
      <c r="F39" s="46">
        <v>0</v>
      </c>
      <c r="G39" s="45">
        <f t="shared" si="20"/>
        <v>118.85992</v>
      </c>
      <c r="H39" s="26"/>
      <c r="I39" s="39">
        <f t="shared" si="21"/>
        <v>726</v>
      </c>
      <c r="J39" s="40">
        <f t="shared" si="22"/>
        <v>0</v>
      </c>
      <c r="K39" s="41">
        <f t="shared" si="23"/>
        <v>726</v>
      </c>
      <c r="L39" s="30"/>
      <c r="M39" s="42">
        <f t="shared" si="24"/>
        <v>1210</v>
      </c>
      <c r="N39" s="43">
        <f t="shared" si="25"/>
        <v>0</v>
      </c>
      <c r="O39" s="44">
        <f t="shared" si="26"/>
        <v>1210</v>
      </c>
    </row>
    <row r="40" spans="2:15" ht="15" customHeight="1" x14ac:dyDescent="0.3">
      <c r="B40" s="188"/>
      <c r="C40" s="34" t="s">
        <v>167</v>
      </c>
      <c r="D40" s="35" t="s">
        <v>127</v>
      </c>
      <c r="E40" s="46">
        <v>145.239</v>
      </c>
      <c r="F40" s="46">
        <v>100.73547000000001</v>
      </c>
      <c r="G40" s="45">
        <f t="shared" si="20"/>
        <v>245.97447</v>
      </c>
      <c r="H40" s="26"/>
      <c r="I40" s="39">
        <f t="shared" si="21"/>
        <v>887</v>
      </c>
      <c r="J40" s="40">
        <f t="shared" si="22"/>
        <v>615</v>
      </c>
      <c r="K40" s="41">
        <f t="shared" si="23"/>
        <v>1503</v>
      </c>
      <c r="L40" s="30"/>
      <c r="M40" s="42">
        <f t="shared" si="24"/>
        <v>1479</v>
      </c>
      <c r="N40" s="43">
        <f t="shared" si="25"/>
        <v>1026</v>
      </c>
      <c r="O40" s="44">
        <f t="shared" si="26"/>
        <v>2505</v>
      </c>
    </row>
    <row r="41" spans="2:15" ht="15" customHeight="1" x14ac:dyDescent="0.3">
      <c r="B41" s="230"/>
      <c r="C41" s="47" t="s">
        <v>168</v>
      </c>
      <c r="D41" s="35" t="s">
        <v>128</v>
      </c>
      <c r="E41" s="49">
        <v>145.239</v>
      </c>
      <c r="F41" s="49">
        <v>0</v>
      </c>
      <c r="G41" s="50">
        <f t="shared" si="20"/>
        <v>145.239</v>
      </c>
      <c r="H41" s="26"/>
      <c r="I41" s="51">
        <f t="shared" si="21"/>
        <v>887</v>
      </c>
      <c r="J41" s="52">
        <f t="shared" si="22"/>
        <v>0</v>
      </c>
      <c r="K41" s="53">
        <f t="shared" si="23"/>
        <v>887</v>
      </c>
      <c r="L41" s="30"/>
      <c r="M41" s="54">
        <f t="shared" si="24"/>
        <v>1479</v>
      </c>
      <c r="N41" s="55">
        <f t="shared" si="25"/>
        <v>0</v>
      </c>
      <c r="O41" s="56">
        <f t="shared" si="26"/>
        <v>1479</v>
      </c>
    </row>
    <row r="42" spans="2:15" ht="15" customHeight="1" thickBot="1" x14ac:dyDescent="0.35">
      <c r="B42" s="189"/>
      <c r="C42" s="231" t="s">
        <v>160</v>
      </c>
      <c r="D42" s="232"/>
      <c r="E42" s="232"/>
      <c r="F42" s="233"/>
      <c r="G42" s="73">
        <v>5.8</v>
      </c>
      <c r="H42" s="26"/>
      <c r="I42" s="190">
        <f>ROUNDDOWN(IF($D$9=1,G42/(($C$9^2)*PI()/4)*RecFill/$D$10,IF($D$9=2,G42/((($C$9/25.4)^2)*PI()/4)*RecFill/$D$10,"error")),0)</f>
        <v>35</v>
      </c>
      <c r="J42" s="191"/>
      <c r="K42" s="192"/>
      <c r="L42" s="30"/>
      <c r="M42" s="205">
        <f>ROUNDDOWN(IF($D$9=1,G42/(($C$9^2)*PI()/4)*MaxFill/$D$10,IF($D$9=2,G42/((($C$9/25.4)^2)*PI()/4)*MaxFill/$D$10,"error")),0)</f>
        <v>59</v>
      </c>
      <c r="N42" s="206"/>
      <c r="O42" s="207"/>
    </row>
    <row r="43" spans="2:15" ht="15" customHeight="1" thickBot="1" x14ac:dyDescent="0.35">
      <c r="B43" s="2"/>
      <c r="C43" s="2"/>
      <c r="D43" s="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2:15" ht="15" customHeight="1" x14ac:dyDescent="0.3">
      <c r="B44" s="187" t="s">
        <v>153</v>
      </c>
      <c r="C44" s="22" t="s">
        <v>45</v>
      </c>
      <c r="D44" s="23" t="s">
        <v>106</v>
      </c>
      <c r="E44" s="74">
        <v>17.3</v>
      </c>
      <c r="F44" s="74">
        <v>17.3</v>
      </c>
      <c r="G44" s="75">
        <f t="shared" ref="G44:G49" si="27">E44+F44</f>
        <v>34.6</v>
      </c>
      <c r="H44" s="26"/>
      <c r="I44" s="27">
        <f t="shared" ref="I44:K49" si="28">ROUNDDOWN(IF($D$9=1,E44/(($C$9^2)*PI()/4)*RecFill/$D$10,IF($D$9=2,E44/((($C$9/25.4)^2)*PI()/4)*RecFill/$D$10,"error")),0)</f>
        <v>105</v>
      </c>
      <c r="J44" s="28">
        <f t="shared" si="28"/>
        <v>105</v>
      </c>
      <c r="K44" s="29">
        <f t="shared" si="28"/>
        <v>211</v>
      </c>
      <c r="L44" s="30"/>
      <c r="M44" s="31">
        <f t="shared" ref="M44:O49" si="29">ROUNDDOWN(IF($D$9=1,E44/(($C$9^2)*PI()/4)*MaxFill/$D$10,IF($D$9=2,E44/((($C$9/25.4)^2)*PI()/4)*MaxFill/$D$10,"error")),0)</f>
        <v>176</v>
      </c>
      <c r="N44" s="32">
        <f t="shared" si="29"/>
        <v>176</v>
      </c>
      <c r="O44" s="33">
        <f t="shared" si="29"/>
        <v>352</v>
      </c>
    </row>
    <row r="45" spans="2:15" x14ac:dyDescent="0.3">
      <c r="B45" s="188"/>
      <c r="C45" s="34" t="s">
        <v>46</v>
      </c>
      <c r="D45" s="76" t="s">
        <v>107</v>
      </c>
      <c r="E45" s="77">
        <v>17.3</v>
      </c>
      <c r="F45" s="77">
        <v>0</v>
      </c>
      <c r="G45" s="78">
        <f t="shared" si="27"/>
        <v>17.3</v>
      </c>
      <c r="H45" s="26"/>
      <c r="I45" s="39">
        <f t="shared" si="28"/>
        <v>105</v>
      </c>
      <c r="J45" s="40">
        <f t="shared" si="28"/>
        <v>0</v>
      </c>
      <c r="K45" s="41">
        <f t="shared" si="28"/>
        <v>105</v>
      </c>
      <c r="L45" s="30"/>
      <c r="M45" s="42">
        <f t="shared" si="29"/>
        <v>176</v>
      </c>
      <c r="N45" s="43">
        <f t="shared" si="29"/>
        <v>0</v>
      </c>
      <c r="O45" s="44">
        <f t="shared" si="29"/>
        <v>176</v>
      </c>
    </row>
    <row r="46" spans="2:15" x14ac:dyDescent="0.3">
      <c r="B46" s="188"/>
      <c r="C46" s="34" t="s">
        <v>47</v>
      </c>
      <c r="D46" s="35" t="s">
        <v>108</v>
      </c>
      <c r="E46" s="77">
        <v>17.3</v>
      </c>
      <c r="F46" s="77">
        <v>17.3</v>
      </c>
      <c r="G46" s="79">
        <f t="shared" si="27"/>
        <v>34.6</v>
      </c>
      <c r="H46" s="26"/>
      <c r="I46" s="39">
        <f t="shared" si="28"/>
        <v>105</v>
      </c>
      <c r="J46" s="40">
        <f t="shared" si="28"/>
        <v>105</v>
      </c>
      <c r="K46" s="41">
        <f t="shared" si="28"/>
        <v>211</v>
      </c>
      <c r="L46" s="30"/>
      <c r="M46" s="42">
        <f t="shared" si="29"/>
        <v>176</v>
      </c>
      <c r="N46" s="43">
        <f t="shared" si="29"/>
        <v>176</v>
      </c>
      <c r="O46" s="44">
        <f t="shared" si="29"/>
        <v>352</v>
      </c>
    </row>
    <row r="47" spans="2:15" x14ac:dyDescent="0.3">
      <c r="B47" s="188"/>
      <c r="C47" s="34" t="s">
        <v>48</v>
      </c>
      <c r="D47" s="35" t="s">
        <v>109</v>
      </c>
      <c r="E47" s="77">
        <v>17.3</v>
      </c>
      <c r="F47" s="80">
        <v>0</v>
      </c>
      <c r="G47" s="79">
        <f t="shared" si="27"/>
        <v>17.3</v>
      </c>
      <c r="H47" s="26"/>
      <c r="I47" s="39">
        <f t="shared" si="28"/>
        <v>105</v>
      </c>
      <c r="J47" s="40">
        <f t="shared" si="28"/>
        <v>0</v>
      </c>
      <c r="K47" s="41">
        <f t="shared" si="28"/>
        <v>105</v>
      </c>
      <c r="L47" s="30"/>
      <c r="M47" s="42">
        <f t="shared" si="29"/>
        <v>176</v>
      </c>
      <c r="N47" s="43">
        <f t="shared" si="29"/>
        <v>0</v>
      </c>
      <c r="O47" s="44">
        <f t="shared" si="29"/>
        <v>176</v>
      </c>
    </row>
    <row r="48" spans="2:15" x14ac:dyDescent="0.3">
      <c r="B48" s="188"/>
      <c r="C48" s="34" t="s">
        <v>49</v>
      </c>
      <c r="D48" s="35" t="s">
        <v>110</v>
      </c>
      <c r="E48" s="80">
        <v>30.7</v>
      </c>
      <c r="F48" s="80">
        <v>30.7</v>
      </c>
      <c r="G48" s="79">
        <f t="shared" si="27"/>
        <v>61.4</v>
      </c>
      <c r="H48" s="26"/>
      <c r="I48" s="39">
        <f t="shared" si="28"/>
        <v>187</v>
      </c>
      <c r="J48" s="40">
        <f t="shared" si="28"/>
        <v>187</v>
      </c>
      <c r="K48" s="41">
        <f t="shared" si="28"/>
        <v>375</v>
      </c>
      <c r="L48" s="30"/>
      <c r="M48" s="42">
        <f t="shared" si="29"/>
        <v>312</v>
      </c>
      <c r="N48" s="43">
        <f t="shared" si="29"/>
        <v>312</v>
      </c>
      <c r="O48" s="44">
        <f t="shared" si="29"/>
        <v>625</v>
      </c>
    </row>
    <row r="49" spans="2:15" x14ac:dyDescent="0.3">
      <c r="B49" s="188"/>
      <c r="C49" s="47" t="s">
        <v>50</v>
      </c>
      <c r="D49" s="48" t="s">
        <v>111</v>
      </c>
      <c r="E49" s="81">
        <v>30.7</v>
      </c>
      <c r="F49" s="81">
        <v>0</v>
      </c>
      <c r="G49" s="79">
        <f t="shared" si="27"/>
        <v>30.7</v>
      </c>
      <c r="H49" s="26"/>
      <c r="I49" s="39">
        <f t="shared" si="28"/>
        <v>187</v>
      </c>
      <c r="J49" s="40">
        <f t="shared" si="28"/>
        <v>0</v>
      </c>
      <c r="K49" s="41">
        <f t="shared" si="28"/>
        <v>187</v>
      </c>
      <c r="L49" s="30"/>
      <c r="M49" s="42">
        <f t="shared" si="29"/>
        <v>312</v>
      </c>
      <c r="N49" s="43">
        <f t="shared" si="29"/>
        <v>0</v>
      </c>
      <c r="O49" s="44">
        <f t="shared" si="29"/>
        <v>312</v>
      </c>
    </row>
    <row r="50" spans="2:15" ht="15" customHeight="1" x14ac:dyDescent="0.3">
      <c r="B50" s="221"/>
      <c r="C50" s="186" t="s">
        <v>51</v>
      </c>
      <c r="D50" s="186"/>
      <c r="E50" s="186"/>
      <c r="F50" s="186"/>
      <c r="G50" s="82">
        <v>3.7</v>
      </c>
      <c r="H50" s="26"/>
      <c r="I50" s="227">
        <f>ROUNDDOWN(IF($D$9=1,G50/(($C$9^2)*PI()/4)*RecFill/$D$10,IF($D$9=2,G50/((($C$9/25.4)^2)*PI()/4)*RecFill/$D$10,"error")),0)</f>
        <v>22</v>
      </c>
      <c r="J50" s="228"/>
      <c r="K50" s="229"/>
      <c r="L50" s="30"/>
      <c r="M50" s="172">
        <f>ROUNDDOWN(IF($D$9=1,G50/(($C$9^2)*PI()/4)*MaxFill/$D$10,IF($D$9=2,G50/((($C$9/25.4)^2)*PI()/4)*MaxFill/$D$10,"error")),0)</f>
        <v>37</v>
      </c>
      <c r="N50" s="173"/>
      <c r="O50" s="174"/>
    </row>
    <row r="51" spans="2:15" ht="15.75" customHeight="1" thickBot="1" x14ac:dyDescent="0.35">
      <c r="B51" s="222"/>
      <c r="C51" s="220" t="s">
        <v>78</v>
      </c>
      <c r="D51" s="220"/>
      <c r="E51" s="220"/>
      <c r="F51" s="220"/>
      <c r="G51" s="83">
        <v>4.7</v>
      </c>
      <c r="H51" s="26"/>
      <c r="I51" s="190">
        <f>ROUNDDOWN(IF($D$9=1,G51/(($C$9^2)*PI()/4)*RecFill/$D$10,IF($D$9=2,G51/((($C$9/25.4)^2)*PI()/4)*RecFill/$D$10,"error")),0)</f>
        <v>28</v>
      </c>
      <c r="J51" s="191"/>
      <c r="K51" s="192"/>
      <c r="L51" s="30"/>
      <c r="M51" s="205">
        <f>ROUNDDOWN(IF($D$9=1,G51/(($C$9^2)*PI()/4)*MaxFill/$D$10,IF($D$9=2,G51/((($C$9/25.4)^2)*PI()/4)*MaxFill/$D$10,"error")),0)</f>
        <v>47</v>
      </c>
      <c r="N51" s="206"/>
      <c r="O51" s="207"/>
    </row>
    <row r="52" spans="2:15" ht="14.5" thickBot="1" x14ac:dyDescent="0.35">
      <c r="B52" s="2"/>
      <c r="C52" s="2"/>
      <c r="D52" s="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2:15" x14ac:dyDescent="0.3">
      <c r="B53" s="187" t="s">
        <v>154</v>
      </c>
      <c r="C53" s="22" t="s">
        <v>53</v>
      </c>
      <c r="D53" s="23" t="s">
        <v>82</v>
      </c>
      <c r="E53" s="74">
        <v>7.6</v>
      </c>
      <c r="F53" s="74">
        <v>10.6</v>
      </c>
      <c r="G53" s="75">
        <f t="shared" ref="G53:G60" si="30">E53+F53</f>
        <v>18.2</v>
      </c>
      <c r="H53" s="26"/>
      <c r="I53" s="27">
        <f t="shared" ref="I53:K60" si="31">ROUNDDOWN(IF($D$9=1,E53/(($C$9^2)*PI()/4)*RecFill/$D$10,IF($D$9=2,E53/((($C$9/25.4)^2)*PI()/4)*RecFill/$D$10,"error")),0)</f>
        <v>46</v>
      </c>
      <c r="J53" s="28">
        <f t="shared" si="31"/>
        <v>64</v>
      </c>
      <c r="K53" s="29">
        <f t="shared" si="31"/>
        <v>111</v>
      </c>
      <c r="L53" s="30"/>
      <c r="M53" s="31">
        <f t="shared" ref="M53:O60" si="32">ROUNDDOWN(IF($D$9=1,E53/(($C$9^2)*PI()/4)*MaxFill/$D$10,IF($D$9=2,E53/((($C$9/25.4)^2)*PI()/4)*MaxFill/$D$10,"error")),0)</f>
        <v>77</v>
      </c>
      <c r="N53" s="32">
        <f t="shared" si="32"/>
        <v>107</v>
      </c>
      <c r="O53" s="33">
        <f t="shared" si="32"/>
        <v>185</v>
      </c>
    </row>
    <row r="54" spans="2:15" x14ac:dyDescent="0.3">
      <c r="B54" s="188"/>
      <c r="C54" s="34" t="s">
        <v>54</v>
      </c>
      <c r="D54" s="35" t="s">
        <v>83</v>
      </c>
      <c r="E54" s="77">
        <v>7.6</v>
      </c>
      <c r="F54" s="77">
        <v>0</v>
      </c>
      <c r="G54" s="78">
        <f t="shared" si="30"/>
        <v>7.6</v>
      </c>
      <c r="H54" s="26"/>
      <c r="I54" s="39">
        <f t="shared" si="31"/>
        <v>46</v>
      </c>
      <c r="J54" s="40">
        <f t="shared" si="31"/>
        <v>0</v>
      </c>
      <c r="K54" s="41">
        <f t="shared" si="31"/>
        <v>46</v>
      </c>
      <c r="L54" s="30"/>
      <c r="M54" s="42">
        <f t="shared" si="32"/>
        <v>77</v>
      </c>
      <c r="N54" s="43">
        <f t="shared" si="32"/>
        <v>0</v>
      </c>
      <c r="O54" s="44">
        <f t="shared" si="32"/>
        <v>77</v>
      </c>
    </row>
    <row r="55" spans="2:15" x14ac:dyDescent="0.3">
      <c r="B55" s="188"/>
      <c r="C55" s="34" t="s">
        <v>55</v>
      </c>
      <c r="D55" s="35" t="s">
        <v>94</v>
      </c>
      <c r="E55" s="80">
        <v>5.9</v>
      </c>
      <c r="F55" s="80">
        <v>10.6</v>
      </c>
      <c r="G55" s="79">
        <f t="shared" si="30"/>
        <v>16.5</v>
      </c>
      <c r="H55" s="26"/>
      <c r="I55" s="39">
        <f t="shared" si="31"/>
        <v>36</v>
      </c>
      <c r="J55" s="40">
        <f t="shared" si="31"/>
        <v>64</v>
      </c>
      <c r="K55" s="41">
        <f t="shared" si="31"/>
        <v>100</v>
      </c>
      <c r="L55" s="30"/>
      <c r="M55" s="42">
        <f t="shared" si="32"/>
        <v>60</v>
      </c>
      <c r="N55" s="43">
        <f t="shared" si="32"/>
        <v>107</v>
      </c>
      <c r="O55" s="44">
        <f t="shared" si="32"/>
        <v>168</v>
      </c>
    </row>
    <row r="56" spans="2:15" x14ac:dyDescent="0.3">
      <c r="B56" s="188"/>
      <c r="C56" s="34" t="s">
        <v>56</v>
      </c>
      <c r="D56" s="35" t="s">
        <v>95</v>
      </c>
      <c r="E56" s="80">
        <v>5.9</v>
      </c>
      <c r="F56" s="80">
        <v>0</v>
      </c>
      <c r="G56" s="79">
        <f t="shared" si="30"/>
        <v>5.9</v>
      </c>
      <c r="H56" s="26"/>
      <c r="I56" s="39">
        <f t="shared" si="31"/>
        <v>36</v>
      </c>
      <c r="J56" s="40">
        <f t="shared" si="31"/>
        <v>0</v>
      </c>
      <c r="K56" s="41">
        <f t="shared" si="31"/>
        <v>36</v>
      </c>
      <c r="L56" s="30"/>
      <c r="M56" s="42">
        <f t="shared" si="32"/>
        <v>60</v>
      </c>
      <c r="N56" s="43">
        <f t="shared" si="32"/>
        <v>0</v>
      </c>
      <c r="O56" s="44">
        <f t="shared" si="32"/>
        <v>60</v>
      </c>
    </row>
    <row r="57" spans="2:15" x14ac:dyDescent="0.3">
      <c r="B57" s="188"/>
      <c r="C57" s="34" t="s">
        <v>57</v>
      </c>
      <c r="D57" s="35" t="s">
        <v>84</v>
      </c>
      <c r="E57" s="80">
        <v>3.5</v>
      </c>
      <c r="F57" s="80">
        <v>6.3</v>
      </c>
      <c r="G57" s="79">
        <f t="shared" si="30"/>
        <v>9.8000000000000007</v>
      </c>
      <c r="H57" s="26"/>
      <c r="I57" s="39">
        <f t="shared" si="31"/>
        <v>21</v>
      </c>
      <c r="J57" s="40">
        <f t="shared" si="31"/>
        <v>38</v>
      </c>
      <c r="K57" s="41">
        <f t="shared" si="31"/>
        <v>59</v>
      </c>
      <c r="L57" s="30"/>
      <c r="M57" s="42">
        <f t="shared" si="32"/>
        <v>35</v>
      </c>
      <c r="N57" s="43">
        <f t="shared" si="32"/>
        <v>64</v>
      </c>
      <c r="O57" s="44">
        <f t="shared" si="32"/>
        <v>99</v>
      </c>
    </row>
    <row r="58" spans="2:15" x14ac:dyDescent="0.3">
      <c r="B58" s="188"/>
      <c r="C58" s="34" t="s">
        <v>58</v>
      </c>
      <c r="D58" s="35" t="s">
        <v>85</v>
      </c>
      <c r="E58" s="80">
        <v>3.5</v>
      </c>
      <c r="F58" s="80">
        <v>0</v>
      </c>
      <c r="G58" s="79">
        <f t="shared" si="30"/>
        <v>3.5</v>
      </c>
      <c r="H58" s="26"/>
      <c r="I58" s="39">
        <f t="shared" si="31"/>
        <v>21</v>
      </c>
      <c r="J58" s="40">
        <f t="shared" si="31"/>
        <v>0</v>
      </c>
      <c r="K58" s="41">
        <f t="shared" si="31"/>
        <v>21</v>
      </c>
      <c r="L58" s="30"/>
      <c r="M58" s="42">
        <f t="shared" si="32"/>
        <v>35</v>
      </c>
      <c r="N58" s="43">
        <f t="shared" si="32"/>
        <v>0</v>
      </c>
      <c r="O58" s="44">
        <f t="shared" si="32"/>
        <v>35</v>
      </c>
    </row>
    <row r="59" spans="2:15" ht="15" customHeight="1" x14ac:dyDescent="0.3">
      <c r="B59" s="188"/>
      <c r="C59" s="34" t="s">
        <v>59</v>
      </c>
      <c r="D59" s="35" t="s">
        <v>86</v>
      </c>
      <c r="E59" s="80">
        <v>2.1</v>
      </c>
      <c r="F59" s="80">
        <v>6.3</v>
      </c>
      <c r="G59" s="79">
        <f t="shared" si="30"/>
        <v>8.4</v>
      </c>
      <c r="H59" s="26"/>
      <c r="I59" s="39">
        <f t="shared" si="31"/>
        <v>12</v>
      </c>
      <c r="J59" s="40">
        <f t="shared" si="31"/>
        <v>38</v>
      </c>
      <c r="K59" s="41">
        <f t="shared" si="31"/>
        <v>51</v>
      </c>
      <c r="L59" s="30"/>
      <c r="M59" s="42">
        <f t="shared" si="32"/>
        <v>21</v>
      </c>
      <c r="N59" s="43">
        <f t="shared" si="32"/>
        <v>64</v>
      </c>
      <c r="O59" s="44">
        <f t="shared" si="32"/>
        <v>85</v>
      </c>
    </row>
    <row r="60" spans="2:15" ht="14.5" thickBot="1" x14ac:dyDescent="0.35">
      <c r="B60" s="189"/>
      <c r="C60" s="87" t="s">
        <v>60</v>
      </c>
      <c r="D60" s="88" t="s">
        <v>87</v>
      </c>
      <c r="E60" s="89">
        <v>2.1</v>
      </c>
      <c r="F60" s="89">
        <v>0</v>
      </c>
      <c r="G60" s="57">
        <f t="shared" si="30"/>
        <v>2.1</v>
      </c>
      <c r="H60" s="26"/>
      <c r="I60" s="90">
        <f t="shared" si="31"/>
        <v>12</v>
      </c>
      <c r="J60" s="91">
        <f t="shared" si="31"/>
        <v>0</v>
      </c>
      <c r="K60" s="92">
        <f t="shared" si="31"/>
        <v>12</v>
      </c>
      <c r="L60" s="30"/>
      <c r="M60" s="68">
        <f t="shared" si="32"/>
        <v>21</v>
      </c>
      <c r="N60" s="69">
        <f t="shared" si="32"/>
        <v>0</v>
      </c>
      <c r="O60" s="70">
        <f t="shared" si="32"/>
        <v>21</v>
      </c>
    </row>
    <row r="61" spans="2:15" x14ac:dyDescent="0.3">
      <c r="B61" s="179" t="s">
        <v>112</v>
      </c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</row>
    <row r="62" spans="2:15" ht="14.5" thickBot="1" x14ac:dyDescent="0.35">
      <c r="B62" s="71"/>
      <c r="C62" s="71"/>
      <c r="D62" s="72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</row>
    <row r="63" spans="2:15" ht="18.649999999999999" customHeight="1" x14ac:dyDescent="0.3">
      <c r="B63" s="223" t="s">
        <v>14</v>
      </c>
      <c r="C63" s="22" t="s">
        <v>69</v>
      </c>
      <c r="D63" s="23" t="s">
        <v>82</v>
      </c>
      <c r="E63" s="74">
        <v>6</v>
      </c>
      <c r="F63" s="74">
        <v>8</v>
      </c>
      <c r="G63" s="75">
        <f t="shared" ref="G63:G65" si="33">E63+F63</f>
        <v>14</v>
      </c>
      <c r="H63" s="26"/>
      <c r="I63" s="27">
        <f t="shared" ref="I63:K65" si="34">ROUNDDOWN(IF($D$9=1,E63/(($C$9^2)*PI()/4)*RecFill/$D$10,IF($D$9=2,E63/((($C$9/25.4)^2)*PI()/4)*RecFill/$D$10,"error")),0)</f>
        <v>36</v>
      </c>
      <c r="J63" s="28">
        <f t="shared" si="34"/>
        <v>48</v>
      </c>
      <c r="K63" s="29">
        <f t="shared" si="34"/>
        <v>85</v>
      </c>
      <c r="L63" s="30"/>
      <c r="M63" s="31">
        <f t="shared" ref="M63:O65" si="35">ROUNDDOWN(IF($D$9=1,E63/(($C$9^2)*PI()/4)*MaxFill/$D$10,IF($D$9=2,E63/((($C$9/25.4)^2)*PI()/4)*MaxFill/$D$10,"error")),0)</f>
        <v>61</v>
      </c>
      <c r="N63" s="32">
        <f t="shared" si="35"/>
        <v>81</v>
      </c>
      <c r="O63" s="33">
        <f t="shared" si="35"/>
        <v>142</v>
      </c>
    </row>
    <row r="64" spans="2:15" ht="18.649999999999999" customHeight="1" x14ac:dyDescent="0.3">
      <c r="B64" s="224"/>
      <c r="C64" s="34" t="s">
        <v>70</v>
      </c>
      <c r="D64" s="35" t="s">
        <v>83</v>
      </c>
      <c r="E64" s="77">
        <v>6</v>
      </c>
      <c r="F64" s="77">
        <v>0</v>
      </c>
      <c r="G64" s="78">
        <f t="shared" si="33"/>
        <v>6</v>
      </c>
      <c r="H64" s="26"/>
      <c r="I64" s="39">
        <f t="shared" si="34"/>
        <v>36</v>
      </c>
      <c r="J64" s="40">
        <f t="shared" si="34"/>
        <v>0</v>
      </c>
      <c r="K64" s="41">
        <f t="shared" si="34"/>
        <v>36</v>
      </c>
      <c r="L64" s="30"/>
      <c r="M64" s="42">
        <f t="shared" si="35"/>
        <v>61</v>
      </c>
      <c r="N64" s="43">
        <f t="shared" si="35"/>
        <v>0</v>
      </c>
      <c r="O64" s="44">
        <f t="shared" si="35"/>
        <v>61</v>
      </c>
    </row>
    <row r="65" spans="2:15" ht="17.5" customHeight="1" thickBot="1" x14ac:dyDescent="0.35">
      <c r="B65" s="225"/>
      <c r="C65" s="87" t="s">
        <v>71</v>
      </c>
      <c r="D65" s="88" t="s">
        <v>85</v>
      </c>
      <c r="E65" s="89">
        <v>2.2999999999999998</v>
      </c>
      <c r="F65" s="89">
        <v>0</v>
      </c>
      <c r="G65" s="57">
        <f t="shared" si="33"/>
        <v>2.2999999999999998</v>
      </c>
      <c r="H65" s="26"/>
      <c r="I65" s="90">
        <f t="shared" si="34"/>
        <v>14</v>
      </c>
      <c r="J65" s="91">
        <f t="shared" si="34"/>
        <v>0</v>
      </c>
      <c r="K65" s="92">
        <f t="shared" si="34"/>
        <v>14</v>
      </c>
      <c r="L65" s="30"/>
      <c r="M65" s="68">
        <f t="shared" si="35"/>
        <v>23</v>
      </c>
      <c r="N65" s="69">
        <f t="shared" si="35"/>
        <v>0</v>
      </c>
      <c r="O65" s="70">
        <f t="shared" si="35"/>
        <v>23</v>
      </c>
    </row>
    <row r="66" spans="2:15" ht="14.5" thickBot="1" x14ac:dyDescent="0.35">
      <c r="B66" s="71"/>
      <c r="C66" s="71"/>
      <c r="D66" s="72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2:15" x14ac:dyDescent="0.3">
      <c r="B67" s="187" t="s">
        <v>12</v>
      </c>
      <c r="C67" s="93" t="s">
        <v>61</v>
      </c>
      <c r="D67" s="23" t="s">
        <v>84</v>
      </c>
      <c r="E67" s="94">
        <v>3.3</v>
      </c>
      <c r="F67" s="74">
        <v>4.0999999999999996</v>
      </c>
      <c r="G67" s="75">
        <f t="shared" ref="G67:G74" si="36">E67+F67</f>
        <v>7.3999999999999995</v>
      </c>
      <c r="H67" s="26"/>
      <c r="I67" s="27">
        <f t="shared" ref="I67:K74" si="37">ROUNDDOWN(IF($D$9=1,E67/(($C$9^2)*PI()/4)*RecFill/$D$10,IF($D$9=2,E67/((($C$9/25.4)^2)*PI()/4)*RecFill/$D$10,"error")),0)</f>
        <v>20</v>
      </c>
      <c r="J67" s="28">
        <f t="shared" si="37"/>
        <v>25</v>
      </c>
      <c r="K67" s="29">
        <f t="shared" si="37"/>
        <v>45</v>
      </c>
      <c r="L67" s="30"/>
      <c r="M67" s="31">
        <f t="shared" ref="M67:O74" si="38">ROUNDDOWN(IF($D$9=1,E67/(($C$9^2)*PI()/4)*MaxFill/$D$10,IF($D$9=2,E67/((($C$9/25.4)^2)*PI()/4)*MaxFill/$D$10,"error")),0)</f>
        <v>33</v>
      </c>
      <c r="N67" s="32">
        <f t="shared" si="38"/>
        <v>41</v>
      </c>
      <c r="O67" s="33">
        <f t="shared" si="38"/>
        <v>75</v>
      </c>
    </row>
    <row r="68" spans="2:15" x14ac:dyDescent="0.3">
      <c r="B68" s="188"/>
      <c r="C68" s="84" t="s">
        <v>62</v>
      </c>
      <c r="D68" s="35" t="s">
        <v>85</v>
      </c>
      <c r="E68" s="85">
        <v>3.3</v>
      </c>
      <c r="F68" s="77">
        <v>0</v>
      </c>
      <c r="G68" s="78">
        <f t="shared" si="36"/>
        <v>3.3</v>
      </c>
      <c r="H68" s="26"/>
      <c r="I68" s="39">
        <f t="shared" si="37"/>
        <v>20</v>
      </c>
      <c r="J68" s="40">
        <f t="shared" si="37"/>
        <v>0</v>
      </c>
      <c r="K68" s="41">
        <f t="shared" si="37"/>
        <v>20</v>
      </c>
      <c r="L68" s="30"/>
      <c r="M68" s="42">
        <f t="shared" si="38"/>
        <v>33</v>
      </c>
      <c r="N68" s="43">
        <f t="shared" si="38"/>
        <v>0</v>
      </c>
      <c r="O68" s="44">
        <f t="shared" si="38"/>
        <v>33</v>
      </c>
    </row>
    <row r="69" spans="2:15" x14ac:dyDescent="0.3">
      <c r="B69" s="188"/>
      <c r="C69" s="34" t="s">
        <v>63</v>
      </c>
      <c r="D69" s="76" t="s">
        <v>82</v>
      </c>
      <c r="E69" s="80">
        <v>9.8000000000000007</v>
      </c>
      <c r="F69" s="77">
        <v>11.1</v>
      </c>
      <c r="G69" s="79">
        <f t="shared" si="36"/>
        <v>20.9</v>
      </c>
      <c r="H69" s="26"/>
      <c r="I69" s="39">
        <f t="shared" si="37"/>
        <v>59</v>
      </c>
      <c r="J69" s="40">
        <f t="shared" si="37"/>
        <v>67</v>
      </c>
      <c r="K69" s="41">
        <f t="shared" si="37"/>
        <v>127</v>
      </c>
      <c r="L69" s="30"/>
      <c r="M69" s="42">
        <f t="shared" si="38"/>
        <v>99</v>
      </c>
      <c r="N69" s="43">
        <f t="shared" si="38"/>
        <v>113</v>
      </c>
      <c r="O69" s="44">
        <f t="shared" si="38"/>
        <v>212</v>
      </c>
    </row>
    <row r="70" spans="2:15" x14ac:dyDescent="0.3">
      <c r="B70" s="188"/>
      <c r="C70" s="34" t="s">
        <v>64</v>
      </c>
      <c r="D70" s="35" t="s">
        <v>83</v>
      </c>
      <c r="E70" s="80">
        <v>9.8000000000000007</v>
      </c>
      <c r="F70" s="80">
        <v>0</v>
      </c>
      <c r="G70" s="79">
        <f t="shared" si="36"/>
        <v>9.8000000000000007</v>
      </c>
      <c r="H70" s="26"/>
      <c r="I70" s="39">
        <f t="shared" si="37"/>
        <v>59</v>
      </c>
      <c r="J70" s="40">
        <f t="shared" si="37"/>
        <v>0</v>
      </c>
      <c r="K70" s="41">
        <f t="shared" si="37"/>
        <v>59</v>
      </c>
      <c r="L70" s="30"/>
      <c r="M70" s="42">
        <f t="shared" si="38"/>
        <v>99</v>
      </c>
      <c r="N70" s="43">
        <f t="shared" si="38"/>
        <v>0</v>
      </c>
      <c r="O70" s="44">
        <f t="shared" si="38"/>
        <v>99</v>
      </c>
    </row>
    <row r="71" spans="2:15" x14ac:dyDescent="0.3">
      <c r="B71" s="188"/>
      <c r="C71" s="34" t="s">
        <v>65</v>
      </c>
      <c r="D71" s="35" t="s">
        <v>88</v>
      </c>
      <c r="E71" s="80">
        <v>17.3</v>
      </c>
      <c r="F71" s="80">
        <v>22</v>
      </c>
      <c r="G71" s="79">
        <f t="shared" si="36"/>
        <v>39.299999999999997</v>
      </c>
      <c r="H71" s="26"/>
      <c r="I71" s="39">
        <f t="shared" si="37"/>
        <v>105</v>
      </c>
      <c r="J71" s="40">
        <f t="shared" si="37"/>
        <v>134</v>
      </c>
      <c r="K71" s="41">
        <f t="shared" si="37"/>
        <v>240</v>
      </c>
      <c r="L71" s="30"/>
      <c r="M71" s="42">
        <f t="shared" si="38"/>
        <v>176</v>
      </c>
      <c r="N71" s="43">
        <f t="shared" si="38"/>
        <v>224</v>
      </c>
      <c r="O71" s="44">
        <f t="shared" si="38"/>
        <v>400</v>
      </c>
    </row>
    <row r="72" spans="2:15" x14ac:dyDescent="0.3">
      <c r="B72" s="188"/>
      <c r="C72" s="34" t="s">
        <v>66</v>
      </c>
      <c r="D72" s="35" t="s">
        <v>89</v>
      </c>
      <c r="E72" s="80">
        <v>17.3</v>
      </c>
      <c r="F72" s="80">
        <v>0</v>
      </c>
      <c r="G72" s="79">
        <f t="shared" si="36"/>
        <v>17.3</v>
      </c>
      <c r="H72" s="26"/>
      <c r="I72" s="39">
        <f t="shared" si="37"/>
        <v>105</v>
      </c>
      <c r="J72" s="40">
        <f t="shared" si="37"/>
        <v>0</v>
      </c>
      <c r="K72" s="41">
        <f t="shared" si="37"/>
        <v>105</v>
      </c>
      <c r="L72" s="30"/>
      <c r="M72" s="42">
        <f t="shared" si="38"/>
        <v>176</v>
      </c>
      <c r="N72" s="43">
        <f t="shared" si="38"/>
        <v>0</v>
      </c>
      <c r="O72" s="44">
        <f t="shared" si="38"/>
        <v>176</v>
      </c>
    </row>
    <row r="73" spans="2:15" x14ac:dyDescent="0.3">
      <c r="B73" s="188"/>
      <c r="C73" s="34" t="s">
        <v>67</v>
      </c>
      <c r="D73" s="35" t="s">
        <v>90</v>
      </c>
      <c r="E73" s="80">
        <v>24.3</v>
      </c>
      <c r="F73" s="80">
        <v>31.9</v>
      </c>
      <c r="G73" s="79">
        <f t="shared" si="36"/>
        <v>56.2</v>
      </c>
      <c r="H73" s="26"/>
      <c r="I73" s="39">
        <f t="shared" si="37"/>
        <v>148</v>
      </c>
      <c r="J73" s="40">
        <f t="shared" si="37"/>
        <v>194</v>
      </c>
      <c r="K73" s="41">
        <f t="shared" si="37"/>
        <v>343</v>
      </c>
      <c r="L73" s="30"/>
      <c r="M73" s="42">
        <f t="shared" si="38"/>
        <v>247</v>
      </c>
      <c r="N73" s="43">
        <f t="shared" si="38"/>
        <v>324</v>
      </c>
      <c r="O73" s="44">
        <f t="shared" si="38"/>
        <v>572</v>
      </c>
    </row>
    <row r="74" spans="2:15" ht="14.5" thickBot="1" x14ac:dyDescent="0.35">
      <c r="B74" s="189"/>
      <c r="C74" s="87" t="s">
        <v>68</v>
      </c>
      <c r="D74" s="88" t="s">
        <v>91</v>
      </c>
      <c r="E74" s="89">
        <v>24.3</v>
      </c>
      <c r="F74" s="89">
        <v>0</v>
      </c>
      <c r="G74" s="57">
        <f t="shared" si="36"/>
        <v>24.3</v>
      </c>
      <c r="H74" s="26"/>
      <c r="I74" s="90">
        <f t="shared" si="37"/>
        <v>148</v>
      </c>
      <c r="J74" s="91">
        <f t="shared" si="37"/>
        <v>0</v>
      </c>
      <c r="K74" s="92">
        <f t="shared" si="37"/>
        <v>148</v>
      </c>
      <c r="L74" s="30"/>
      <c r="M74" s="68">
        <f t="shared" si="38"/>
        <v>247</v>
      </c>
      <c r="N74" s="69">
        <f t="shared" si="38"/>
        <v>0</v>
      </c>
      <c r="O74" s="70">
        <f t="shared" si="38"/>
        <v>247</v>
      </c>
    </row>
    <row r="75" spans="2:15" x14ac:dyDescent="0.3">
      <c r="B75" s="179" t="s">
        <v>112</v>
      </c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79"/>
    </row>
    <row r="76" spans="2:15" ht="14.5" thickBot="1" x14ac:dyDescent="0.35">
      <c r="B76" s="71"/>
      <c r="C76" s="71"/>
      <c r="D76" s="72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2:15" x14ac:dyDescent="0.3">
      <c r="B77" s="187" t="s">
        <v>13</v>
      </c>
      <c r="C77" s="22" t="s">
        <v>72</v>
      </c>
      <c r="D77" s="23" t="s">
        <v>84</v>
      </c>
      <c r="E77" s="74">
        <v>2.2999999999999998</v>
      </c>
      <c r="F77" s="74">
        <v>2.9</v>
      </c>
      <c r="G77" s="75">
        <f t="shared" ref="G77:G82" si="39">E77+F77</f>
        <v>5.1999999999999993</v>
      </c>
      <c r="H77" s="26"/>
      <c r="I77" s="27">
        <f t="shared" ref="I77:K82" si="40">ROUNDDOWN(IF($D$9=1,E77/(($C$9^2)*PI()/4)*RecFill/$D$10,IF($D$9=2,E77/((($C$9/25.4)^2)*PI()/4)*RecFill/$D$10,"error")),0)</f>
        <v>14</v>
      </c>
      <c r="J77" s="28">
        <f t="shared" si="40"/>
        <v>17</v>
      </c>
      <c r="K77" s="29">
        <f t="shared" si="40"/>
        <v>31</v>
      </c>
      <c r="L77" s="30"/>
      <c r="M77" s="31">
        <f t="shared" ref="M77:O82" si="41">ROUNDDOWN(IF($D$9=1,E77/(($C$9^2)*PI()/4)*MaxFill/$D$10,IF($D$9=2,E77/((($C$9/25.4)^2)*PI()/4)*MaxFill/$D$10,"error")),0)</f>
        <v>23</v>
      </c>
      <c r="N77" s="32">
        <f t="shared" si="41"/>
        <v>29</v>
      </c>
      <c r="O77" s="33">
        <f t="shared" si="41"/>
        <v>52</v>
      </c>
    </row>
    <row r="78" spans="2:15" x14ac:dyDescent="0.3">
      <c r="B78" s="188"/>
      <c r="C78" s="34" t="s">
        <v>73</v>
      </c>
      <c r="D78" s="35" t="s">
        <v>85</v>
      </c>
      <c r="E78" s="77">
        <v>2.2999999999999998</v>
      </c>
      <c r="F78" s="77">
        <v>0</v>
      </c>
      <c r="G78" s="78">
        <f t="shared" si="39"/>
        <v>2.2999999999999998</v>
      </c>
      <c r="H78" s="26"/>
      <c r="I78" s="39">
        <f t="shared" si="40"/>
        <v>14</v>
      </c>
      <c r="J78" s="40">
        <f t="shared" si="40"/>
        <v>0</v>
      </c>
      <c r="K78" s="41">
        <f t="shared" si="40"/>
        <v>14</v>
      </c>
      <c r="L78" s="30"/>
      <c r="M78" s="42">
        <f t="shared" si="41"/>
        <v>23</v>
      </c>
      <c r="N78" s="43">
        <f t="shared" si="41"/>
        <v>0</v>
      </c>
      <c r="O78" s="44">
        <f t="shared" si="41"/>
        <v>23</v>
      </c>
    </row>
    <row r="79" spans="2:15" x14ac:dyDescent="0.3">
      <c r="B79" s="188"/>
      <c r="C79" s="34" t="s">
        <v>74</v>
      </c>
      <c r="D79" s="76" t="s">
        <v>82</v>
      </c>
      <c r="E79" s="80">
        <v>5.3</v>
      </c>
      <c r="F79" s="80">
        <v>10.8</v>
      </c>
      <c r="G79" s="79">
        <f t="shared" si="39"/>
        <v>16.100000000000001</v>
      </c>
      <c r="H79" s="26"/>
      <c r="I79" s="39">
        <f t="shared" si="40"/>
        <v>32</v>
      </c>
      <c r="J79" s="40">
        <f t="shared" si="40"/>
        <v>66</v>
      </c>
      <c r="K79" s="41">
        <f t="shared" si="40"/>
        <v>98</v>
      </c>
      <c r="L79" s="30"/>
      <c r="M79" s="42">
        <f t="shared" si="41"/>
        <v>53</v>
      </c>
      <c r="N79" s="43">
        <f t="shared" si="41"/>
        <v>110</v>
      </c>
      <c r="O79" s="44">
        <f t="shared" si="41"/>
        <v>163</v>
      </c>
    </row>
    <row r="80" spans="2:15" x14ac:dyDescent="0.3">
      <c r="B80" s="188"/>
      <c r="C80" s="34" t="s">
        <v>75</v>
      </c>
      <c r="D80" s="35" t="s">
        <v>83</v>
      </c>
      <c r="E80" s="80">
        <v>5.3</v>
      </c>
      <c r="F80" s="80">
        <v>0</v>
      </c>
      <c r="G80" s="79">
        <f t="shared" si="39"/>
        <v>5.3</v>
      </c>
      <c r="H80" s="26"/>
      <c r="I80" s="39">
        <f t="shared" si="40"/>
        <v>32</v>
      </c>
      <c r="J80" s="40">
        <f t="shared" si="40"/>
        <v>0</v>
      </c>
      <c r="K80" s="41">
        <f t="shared" si="40"/>
        <v>32</v>
      </c>
      <c r="L80" s="30"/>
      <c r="M80" s="42">
        <f t="shared" si="41"/>
        <v>53</v>
      </c>
      <c r="N80" s="43">
        <f t="shared" si="41"/>
        <v>0</v>
      </c>
      <c r="O80" s="44">
        <f t="shared" si="41"/>
        <v>53</v>
      </c>
    </row>
    <row r="81" spans="2:15" x14ac:dyDescent="0.3">
      <c r="B81" s="188"/>
      <c r="C81" s="34" t="s">
        <v>76</v>
      </c>
      <c r="D81" s="35" t="s">
        <v>93</v>
      </c>
      <c r="E81" s="80">
        <v>10.8</v>
      </c>
      <c r="F81" s="80">
        <v>0</v>
      </c>
      <c r="G81" s="79">
        <f t="shared" si="39"/>
        <v>10.8</v>
      </c>
      <c r="H81" s="26"/>
      <c r="I81" s="39">
        <f t="shared" si="40"/>
        <v>66</v>
      </c>
      <c r="J81" s="40">
        <f t="shared" si="40"/>
        <v>0</v>
      </c>
      <c r="K81" s="41">
        <f t="shared" si="40"/>
        <v>66</v>
      </c>
      <c r="L81" s="30"/>
      <c r="M81" s="42">
        <f t="shared" si="41"/>
        <v>110</v>
      </c>
      <c r="N81" s="43">
        <f t="shared" si="41"/>
        <v>0</v>
      </c>
      <c r="O81" s="44">
        <f t="shared" si="41"/>
        <v>110</v>
      </c>
    </row>
    <row r="82" spans="2:15" ht="14.5" thickBot="1" x14ac:dyDescent="0.35">
      <c r="B82" s="189"/>
      <c r="C82" s="87" t="s">
        <v>77</v>
      </c>
      <c r="D82" s="88" t="s">
        <v>92</v>
      </c>
      <c r="E82" s="89">
        <v>2.9</v>
      </c>
      <c r="F82" s="89">
        <v>0</v>
      </c>
      <c r="G82" s="57">
        <f t="shared" si="39"/>
        <v>2.9</v>
      </c>
      <c r="H82" s="26"/>
      <c r="I82" s="90">
        <f t="shared" si="40"/>
        <v>17</v>
      </c>
      <c r="J82" s="91">
        <f t="shared" si="40"/>
        <v>0</v>
      </c>
      <c r="K82" s="92">
        <f t="shared" si="40"/>
        <v>17</v>
      </c>
      <c r="L82" s="30"/>
      <c r="M82" s="68">
        <f t="shared" si="41"/>
        <v>29</v>
      </c>
      <c r="N82" s="69">
        <f t="shared" si="41"/>
        <v>0</v>
      </c>
      <c r="O82" s="70">
        <f t="shared" si="41"/>
        <v>29</v>
      </c>
    </row>
    <row r="83" spans="2:15" x14ac:dyDescent="0.3">
      <c r="B83" s="179" t="s">
        <v>112</v>
      </c>
      <c r="C83" s="179"/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</row>
    <row r="84" spans="2:15" ht="14.5" thickBot="1" x14ac:dyDescent="0.35">
      <c r="B84" s="71"/>
      <c r="C84" s="71"/>
      <c r="D84" s="72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</row>
    <row r="85" spans="2:15" ht="15" customHeight="1" x14ac:dyDescent="0.3">
      <c r="B85" s="187" t="s">
        <v>18</v>
      </c>
      <c r="C85" s="22" t="s">
        <v>19</v>
      </c>
      <c r="D85" s="23" t="s">
        <v>101</v>
      </c>
      <c r="E85" s="180"/>
      <c r="F85" s="181"/>
      <c r="G85" s="75">
        <v>6</v>
      </c>
      <c r="H85" s="26"/>
      <c r="I85" s="210"/>
      <c r="J85" s="211"/>
      <c r="K85" s="29">
        <f>ROUNDDOWN(IF($D$9=1,G85/(($C$9^2)*PI()/4)*RecFill/$D$10,IF($D$9=2,G85/((($C$9/25.4)^2)*PI()/4)*RecFill/$D$10,"error")),0)</f>
        <v>36</v>
      </c>
      <c r="L85" s="30"/>
      <c r="M85" s="166"/>
      <c r="N85" s="167"/>
      <c r="O85" s="33">
        <f>ROUNDDOWN(IF($D$9=1,G85/(($C$9^2)*PI()/4)*MaxFill/$D$10,IF($D$9=2,G85/((($C$9/25.4)^2)*PI()/4)*MaxFill/$D$10,"error")),0)</f>
        <v>61</v>
      </c>
    </row>
    <row r="86" spans="2:15" ht="15" customHeight="1" x14ac:dyDescent="0.3">
      <c r="B86" s="188"/>
      <c r="C86" s="34" t="s">
        <v>20</v>
      </c>
      <c r="D86" s="35" t="s">
        <v>102</v>
      </c>
      <c r="E86" s="182"/>
      <c r="F86" s="183"/>
      <c r="G86" s="78">
        <v>3</v>
      </c>
      <c r="H86" s="26"/>
      <c r="I86" s="212"/>
      <c r="J86" s="213"/>
      <c r="K86" s="41">
        <f>ROUNDDOWN(IF($D$9=1,G86/(($C$9^2)*PI()/4)*RecFill/$D$10,IF($D$9=2,G86/((($C$9/25.4)^2)*PI()/4)*RecFill/$D$10,"error")),0)</f>
        <v>18</v>
      </c>
      <c r="L86" s="30"/>
      <c r="M86" s="168"/>
      <c r="N86" s="169"/>
      <c r="O86" s="44">
        <f>ROUNDDOWN(IF($D$9=1,G86/(($C$9^2)*PI()/4)*MaxFill/$D$10,IF($D$9=2,G86/((($C$9/25.4)^2)*PI()/4)*MaxFill/$D$10,"error")),0)</f>
        <v>30</v>
      </c>
    </row>
    <row r="87" spans="2:15" ht="15" customHeight="1" x14ac:dyDescent="0.3">
      <c r="B87" s="188"/>
      <c r="C87" s="34" t="s">
        <v>21</v>
      </c>
      <c r="D87" s="35" t="s">
        <v>104</v>
      </c>
      <c r="E87" s="182"/>
      <c r="F87" s="183"/>
      <c r="G87" s="79">
        <v>10.8</v>
      </c>
      <c r="H87" s="26"/>
      <c r="I87" s="212"/>
      <c r="J87" s="213"/>
      <c r="K87" s="41">
        <f>ROUNDDOWN(IF($D$9=1,G87/(($C$9^2)*PI()/4)*RecFill/$D$10,IF($D$9=2,G87/((($C$9/25.4)^2)*PI()/4)*RecFill/$D$10,"error")),0)</f>
        <v>66</v>
      </c>
      <c r="L87" s="30"/>
      <c r="M87" s="168"/>
      <c r="N87" s="169"/>
      <c r="O87" s="44">
        <f>ROUNDDOWN(IF($D$9=1,G87/(($C$9^2)*PI()/4)*MaxFill/$D$10,IF($D$9=2,G87/((($C$9/25.4)^2)*PI()/4)*MaxFill/$D$10,"error")),0)</f>
        <v>110</v>
      </c>
    </row>
    <row r="88" spans="2:15" ht="15" customHeight="1" x14ac:dyDescent="0.3">
      <c r="B88" s="188"/>
      <c r="C88" s="34" t="s">
        <v>22</v>
      </c>
      <c r="D88" s="35" t="s">
        <v>103</v>
      </c>
      <c r="E88" s="182"/>
      <c r="F88" s="183"/>
      <c r="G88" s="79">
        <v>6</v>
      </c>
      <c r="H88" s="26"/>
      <c r="I88" s="212"/>
      <c r="J88" s="213"/>
      <c r="K88" s="41">
        <f>ROUNDDOWN(IF($D$9=1,G88/(($C$9^2)*PI()/4)*RecFill/$D$10,IF($D$9=2,G88/((($C$9/25.4)^2)*PI()/4)*RecFill/$D$10,"error")),0)</f>
        <v>36</v>
      </c>
      <c r="L88" s="30"/>
      <c r="M88" s="168"/>
      <c r="N88" s="169"/>
      <c r="O88" s="44">
        <f>ROUNDDOWN(IF($D$9=1,G88/(($C$9^2)*PI()/4)*MaxFill/$D$10,IF($D$9=2,G88/((($C$9/25.4)^2)*PI()/4)*MaxFill/$D$10,"error")),0)</f>
        <v>61</v>
      </c>
    </row>
    <row r="89" spans="2:15" ht="15.75" customHeight="1" thickBot="1" x14ac:dyDescent="0.35">
      <c r="B89" s="189"/>
      <c r="C89" s="87" t="s">
        <v>23</v>
      </c>
      <c r="D89" s="88" t="s">
        <v>105</v>
      </c>
      <c r="E89" s="184"/>
      <c r="F89" s="185"/>
      <c r="G89" s="57">
        <v>24</v>
      </c>
      <c r="H89" s="26"/>
      <c r="I89" s="214"/>
      <c r="J89" s="215"/>
      <c r="K89" s="92">
        <f>ROUNDDOWN(IF($D$9=1,G89/(($C$9^2)*PI()/4)*RecFill/$D$10,IF($D$9=2,G89/((($C$9/25.4)^2)*PI()/4)*RecFill/$D$10,"error")),0)</f>
        <v>146</v>
      </c>
      <c r="L89" s="30"/>
      <c r="M89" s="170"/>
      <c r="N89" s="171"/>
      <c r="O89" s="70">
        <f>ROUNDDOWN(IF($D$9=1,G89/(($C$9^2)*PI()/4)*MaxFill/$D$10,IF($D$9=2,G89/((($C$9/25.4)^2)*PI()/4)*MaxFill/$D$10,"error")),0)</f>
        <v>244</v>
      </c>
    </row>
    <row r="90" spans="2:15" ht="14.5" thickBot="1" x14ac:dyDescent="0.35">
      <c r="B90" s="71"/>
      <c r="C90" s="71"/>
      <c r="D90" s="72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ht="15" customHeight="1" x14ac:dyDescent="0.3">
      <c r="B91" s="187" t="s">
        <v>24</v>
      </c>
      <c r="C91" s="22" t="s">
        <v>25</v>
      </c>
      <c r="D91" s="23" t="s">
        <v>97</v>
      </c>
      <c r="E91" s="180"/>
      <c r="F91" s="181"/>
      <c r="G91" s="75">
        <v>22.7</v>
      </c>
      <c r="H91" s="26"/>
      <c r="I91" s="210"/>
      <c r="J91" s="211"/>
      <c r="K91" s="29">
        <f>ROUNDDOWN(IF($D$9=1,G91/(($C$9^2)*PI()/4)*RecFill/$D$10,IF($D$9=2,G91/((($C$9/25.4)^2)*PI()/4)*RecFill/$D$10,"error")),0)</f>
        <v>138</v>
      </c>
      <c r="L91" s="30"/>
      <c r="M91" s="166"/>
      <c r="N91" s="167"/>
      <c r="O91" s="33">
        <f>ROUNDDOWN(IF($D$9=1,G91/(($C$9^2)*PI()/4)*MaxFill/$D$10,IF($D$9=2,G91/((($C$9/25.4)^2)*PI()/4)*MaxFill/$D$10,"error")),0)</f>
        <v>231</v>
      </c>
    </row>
    <row r="92" spans="2:15" ht="15" customHeight="1" x14ac:dyDescent="0.3">
      <c r="B92" s="188"/>
      <c r="C92" s="34" t="s">
        <v>26</v>
      </c>
      <c r="D92" s="35" t="s">
        <v>98</v>
      </c>
      <c r="E92" s="182"/>
      <c r="F92" s="183"/>
      <c r="G92" s="78">
        <v>8.1999999999999993</v>
      </c>
      <c r="H92" s="26"/>
      <c r="I92" s="212"/>
      <c r="J92" s="213"/>
      <c r="K92" s="41">
        <f>ROUNDDOWN(IF($D$9=1,G92/(($C$9^2)*PI()/4)*RecFill/$D$10,IF($D$9=2,G92/((($C$9/25.4)^2)*PI()/4)*RecFill/$D$10,"error")),0)</f>
        <v>50</v>
      </c>
      <c r="L92" s="30"/>
      <c r="M92" s="168"/>
      <c r="N92" s="169"/>
      <c r="O92" s="44">
        <f>ROUNDDOWN(IF($D$9=1,G92/(($C$9^2)*PI()/4)*MaxFill/$D$10,IF($D$9=2,G92/((($C$9/25.4)^2)*PI()/4)*MaxFill/$D$10,"error")),0)</f>
        <v>83</v>
      </c>
    </row>
    <row r="93" spans="2:15" ht="15.75" customHeight="1" thickBot="1" x14ac:dyDescent="0.35">
      <c r="B93" s="189"/>
      <c r="C93" s="87" t="s">
        <v>27</v>
      </c>
      <c r="D93" s="88" t="s">
        <v>96</v>
      </c>
      <c r="E93" s="184"/>
      <c r="F93" s="185"/>
      <c r="G93" s="57">
        <v>21.9</v>
      </c>
      <c r="H93" s="26"/>
      <c r="I93" s="214"/>
      <c r="J93" s="215"/>
      <c r="K93" s="92">
        <f>ROUNDDOWN(IF($D$9=1,G93/(($C$9^2)*PI()/4)*RecFill/$D$10,IF($D$9=2,G93/((($C$9/25.4)^2)*PI()/4)*RecFill/$D$10,"error")),0)</f>
        <v>133</v>
      </c>
      <c r="L93" s="30"/>
      <c r="M93" s="170"/>
      <c r="N93" s="171"/>
      <c r="O93" s="70">
        <f>ROUNDDOWN(IF($D$9=1,G93/(($C$9^2)*PI()/4)*MaxFill/$D$10,IF($D$9=2,G93/((($C$9/25.4)^2)*PI()/4)*MaxFill/$D$10,"error")),0)</f>
        <v>223</v>
      </c>
    </row>
    <row r="94" spans="2:15" ht="15.75" customHeight="1" x14ac:dyDescent="0.3">
      <c r="B94" s="179" t="s">
        <v>120</v>
      </c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79"/>
      <c r="O94" s="179"/>
    </row>
    <row r="95" spans="2:15" ht="14.5" thickBot="1" x14ac:dyDescent="0.35">
      <c r="B95" s="71"/>
      <c r="C95" s="71"/>
      <c r="D95" s="72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</row>
    <row r="96" spans="2:15" x14ac:dyDescent="0.3">
      <c r="B96" s="187" t="s">
        <v>28</v>
      </c>
      <c r="C96" s="93" t="s">
        <v>32</v>
      </c>
      <c r="D96" s="23" t="s">
        <v>39</v>
      </c>
      <c r="E96" s="118">
        <v>5.7</v>
      </c>
      <c r="F96" s="119">
        <v>0</v>
      </c>
      <c r="G96" s="120">
        <f t="shared" ref="G96:G99" si="42">E96+F96</f>
        <v>5.7</v>
      </c>
      <c r="H96" s="151"/>
      <c r="I96" s="27">
        <f t="shared" ref="I96:K99" si="43">ROUNDDOWN(IF($D$9=1,E96/(($C$9^2)*PI()/4)*RecFill/$D$10,IF($D$9=2,E96/((($C$9/25.4)^2)*PI()/4)*RecFill/$D$10,"error")),0)</f>
        <v>34</v>
      </c>
      <c r="J96" s="28">
        <f t="shared" si="43"/>
        <v>0</v>
      </c>
      <c r="K96" s="29">
        <f t="shared" si="43"/>
        <v>34</v>
      </c>
      <c r="L96" s="152"/>
      <c r="M96" s="31">
        <f t="shared" ref="M96:O99" si="44">ROUNDDOWN(IF($D$9=1,E96/(($C$9^2)*PI()/4)*MaxFill/$D$10,IF($D$9=2,E96/((($C$9/25.4)^2)*PI()/4)*MaxFill/$D$10,"error")),0)</f>
        <v>58</v>
      </c>
      <c r="N96" s="32">
        <f t="shared" si="44"/>
        <v>0</v>
      </c>
      <c r="O96" s="33">
        <f t="shared" si="44"/>
        <v>58</v>
      </c>
    </row>
    <row r="97" spans="2:15" x14ac:dyDescent="0.3">
      <c r="B97" s="188"/>
      <c r="C97" s="84" t="s">
        <v>33</v>
      </c>
      <c r="D97" s="35" t="s">
        <v>40</v>
      </c>
      <c r="E97" s="86">
        <v>9.1</v>
      </c>
      <c r="F97" s="80">
        <v>0</v>
      </c>
      <c r="G97" s="79">
        <f t="shared" si="42"/>
        <v>9.1</v>
      </c>
      <c r="H97" s="26"/>
      <c r="I97" s="39">
        <f t="shared" si="43"/>
        <v>55</v>
      </c>
      <c r="J97" s="40">
        <f t="shared" si="43"/>
        <v>0</v>
      </c>
      <c r="K97" s="41">
        <f t="shared" si="43"/>
        <v>55</v>
      </c>
      <c r="L97" s="30"/>
      <c r="M97" s="42">
        <f t="shared" si="44"/>
        <v>92</v>
      </c>
      <c r="N97" s="43">
        <f t="shared" si="44"/>
        <v>0</v>
      </c>
      <c r="O97" s="44">
        <f t="shared" si="44"/>
        <v>92</v>
      </c>
    </row>
    <row r="98" spans="2:15" x14ac:dyDescent="0.3">
      <c r="B98" s="188"/>
      <c r="C98" s="84" t="s">
        <v>36</v>
      </c>
      <c r="D98" s="35" t="s">
        <v>43</v>
      </c>
      <c r="E98" s="86">
        <v>5.2</v>
      </c>
      <c r="F98" s="80">
        <v>0</v>
      </c>
      <c r="G98" s="79">
        <f t="shared" si="42"/>
        <v>5.2</v>
      </c>
      <c r="H98" s="26"/>
      <c r="I98" s="39">
        <f t="shared" si="43"/>
        <v>31</v>
      </c>
      <c r="J98" s="40">
        <f t="shared" si="43"/>
        <v>0</v>
      </c>
      <c r="K98" s="41">
        <f t="shared" si="43"/>
        <v>31</v>
      </c>
      <c r="L98" s="30"/>
      <c r="M98" s="42">
        <f t="shared" si="44"/>
        <v>52</v>
      </c>
      <c r="N98" s="43">
        <f t="shared" si="44"/>
        <v>0</v>
      </c>
      <c r="O98" s="44">
        <f t="shared" si="44"/>
        <v>52</v>
      </c>
    </row>
    <row r="99" spans="2:15" ht="14.5" thickBot="1" x14ac:dyDescent="0.35">
      <c r="B99" s="189"/>
      <c r="C99" s="95" t="s">
        <v>29</v>
      </c>
      <c r="D99" s="88" t="s">
        <v>44</v>
      </c>
      <c r="E99" s="96">
        <v>7.8</v>
      </c>
      <c r="F99" s="89">
        <v>0</v>
      </c>
      <c r="G99" s="57">
        <f t="shared" si="42"/>
        <v>7.8</v>
      </c>
      <c r="H99" s="153"/>
      <c r="I99" s="90">
        <f t="shared" si="43"/>
        <v>47</v>
      </c>
      <c r="J99" s="91">
        <f t="shared" si="43"/>
        <v>0</v>
      </c>
      <c r="K99" s="92">
        <f t="shared" si="43"/>
        <v>47</v>
      </c>
      <c r="L99" s="154"/>
      <c r="M99" s="68">
        <f t="shared" si="44"/>
        <v>79</v>
      </c>
      <c r="N99" s="69">
        <f t="shared" si="44"/>
        <v>0</v>
      </c>
      <c r="O99" s="70">
        <f t="shared" si="44"/>
        <v>79</v>
      </c>
    </row>
    <row r="100" spans="2:15" ht="14.5" thickBot="1" x14ac:dyDescent="0.35">
      <c r="B100" s="108"/>
      <c r="C100" s="141"/>
      <c r="D100" s="139"/>
      <c r="E100" s="26"/>
      <c r="F100" s="26"/>
      <c r="G100" s="26"/>
      <c r="H100" s="26"/>
      <c r="I100" s="30"/>
      <c r="J100" s="30"/>
      <c r="K100" s="30"/>
      <c r="L100" s="30"/>
      <c r="M100" s="30"/>
      <c r="N100" s="30"/>
      <c r="O100" s="30"/>
    </row>
    <row r="101" spans="2:15" ht="24.5" thickBot="1" x14ac:dyDescent="0.35">
      <c r="B101" s="193" t="s">
        <v>205</v>
      </c>
      <c r="C101" s="93" t="s">
        <v>202</v>
      </c>
      <c r="D101" s="23" t="s">
        <v>203</v>
      </c>
      <c r="E101" s="94">
        <v>31.7</v>
      </c>
      <c r="F101" s="74">
        <v>0</v>
      </c>
      <c r="G101" s="75">
        <f t="shared" ref="G101" si="45">E101+F101</f>
        <v>31.7</v>
      </c>
      <c r="H101" s="26"/>
      <c r="I101" s="27">
        <f t="shared" ref="I101" si="46">ROUNDDOWN(IF($D$9=1,E101/(($C$9^2)*PI()/4)*RecFill/$D$10,IF($D$9=2,E101/((($C$9/25.4)^2)*PI()/4)*RecFill/$D$10,"error")),0)</f>
        <v>193</v>
      </c>
      <c r="J101" s="28">
        <f t="shared" ref="J101" si="47">ROUNDDOWN(IF($D$9=1,F101/(($C$9^2)*PI()/4)*RecFill/$D$10,IF($D$9=2,F101/((($C$9/25.4)^2)*PI()/4)*RecFill/$D$10,"error")),0)</f>
        <v>0</v>
      </c>
      <c r="K101" s="29">
        <f t="shared" ref="K101" si="48">ROUNDDOWN(IF($D$9=1,G101/(($C$9^2)*PI()/4)*RecFill/$D$10,IF($D$9=2,G101/((($C$9/25.4)^2)*PI()/4)*RecFill/$D$10,"error")),0)</f>
        <v>193</v>
      </c>
      <c r="L101" s="30"/>
      <c r="M101" s="31">
        <f t="shared" ref="M101" si="49">ROUNDDOWN(IF($D$9=1,E101/(($C$9^2)*PI()/4)*MaxFill/$D$10,IF($D$9=2,E101/((($C$9/25.4)^2)*PI()/4)*MaxFill/$D$10,"error")),0)</f>
        <v>322</v>
      </c>
      <c r="N101" s="32">
        <f t="shared" ref="N101" si="50">ROUNDDOWN(IF($D$9=1,F101/(($C$9^2)*PI()/4)*MaxFill/$D$10,IF($D$9=2,F101/((($C$9/25.4)^2)*PI()/4)*MaxFill/$D$10,"error")),0)</f>
        <v>0</v>
      </c>
      <c r="O101" s="33">
        <f t="shared" ref="O101" si="51">ROUNDDOWN(IF($D$9=1,G101/(($C$9^2)*PI()/4)*MaxFill/$D$10,IF($D$9=2,G101/((($C$9/25.4)^2)*PI()/4)*MaxFill/$D$10,"error")),0)</f>
        <v>322</v>
      </c>
    </row>
    <row r="102" spans="2:15" ht="24.5" thickBot="1" x14ac:dyDescent="0.35">
      <c r="B102" s="194"/>
      <c r="C102" s="142" t="s">
        <v>202</v>
      </c>
      <c r="D102" s="23" t="s">
        <v>204</v>
      </c>
      <c r="E102" s="140">
        <v>35.799999999999997</v>
      </c>
      <c r="F102" s="143">
        <v>0</v>
      </c>
      <c r="G102" s="144">
        <f t="shared" ref="G102" si="52">E102+F102</f>
        <v>35.799999999999997</v>
      </c>
      <c r="H102" s="26"/>
      <c r="I102" s="145">
        <f t="shared" ref="I102" si="53">ROUNDDOWN(IF($D$9=1,E102/(($C$9^2)*PI()/4)*RecFill/$D$10,IF($D$9=2,E102/((($C$9/25.4)^2)*PI()/4)*RecFill/$D$10,"error")),0)</f>
        <v>218</v>
      </c>
      <c r="J102" s="146">
        <f t="shared" ref="J102" si="54">ROUNDDOWN(IF($D$9=1,F102/(($C$9^2)*PI()/4)*RecFill/$D$10,IF($D$9=2,F102/((($C$9/25.4)^2)*PI()/4)*RecFill/$D$10,"error")),0)</f>
        <v>0</v>
      </c>
      <c r="K102" s="147">
        <f t="shared" ref="K102" si="55">ROUNDDOWN(IF($D$9=1,G102/(($C$9^2)*PI()/4)*RecFill/$D$10,IF($D$9=2,G102/((($C$9/25.4)^2)*PI()/4)*RecFill/$D$10,"error")),0)</f>
        <v>218</v>
      </c>
      <c r="L102" s="30"/>
      <c r="M102" s="148">
        <f t="shared" ref="M102" si="56">ROUNDDOWN(IF($D$9=1,E102/(($C$9^2)*PI()/4)*MaxFill/$D$10,IF($D$9=2,E102/((($C$9/25.4)^2)*PI()/4)*MaxFill/$D$10,"error")),0)</f>
        <v>364</v>
      </c>
      <c r="N102" s="149">
        <f t="shared" ref="N102" si="57">ROUNDDOWN(IF($D$9=1,F102/(($C$9^2)*PI()/4)*MaxFill/$D$10,IF($D$9=2,F102/((($C$9/25.4)^2)*PI()/4)*MaxFill/$D$10,"error")),0)</f>
        <v>0</v>
      </c>
      <c r="O102" s="150">
        <f t="shared" ref="O102" si="58">ROUNDDOWN(IF($D$9=1,G102/(($C$9^2)*PI()/4)*MaxFill/$D$10,IF($D$9=2,G102/((($C$9/25.4)^2)*PI()/4)*MaxFill/$D$10,"error")),0)</f>
        <v>364</v>
      </c>
    </row>
    <row r="103" spans="2:15" ht="14.5" thickBot="1" x14ac:dyDescent="0.35">
      <c r="B103" s="71"/>
      <c r="C103" s="71"/>
      <c r="D103" s="72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</row>
    <row r="104" spans="2:15" x14ac:dyDescent="0.3">
      <c r="B104" s="187" t="s">
        <v>133</v>
      </c>
      <c r="C104" s="22" t="s">
        <v>138</v>
      </c>
      <c r="D104" s="23" t="s">
        <v>155</v>
      </c>
      <c r="E104" s="180"/>
      <c r="F104" s="181"/>
      <c r="G104" s="97">
        <v>0.626</v>
      </c>
      <c r="H104" s="26"/>
      <c r="I104" s="210"/>
      <c r="J104" s="211"/>
      <c r="K104" s="29">
        <f>ROUNDDOWN(IF($D$9=1,G104/(($C$9^2)*PI()/4)*RecFillJ/$D$10,IF($D$9=2,G104/((($C$9/25.4)^2)*PI()/4)*RecFillJ/$D$10,"error")),0)</f>
        <v>5</v>
      </c>
      <c r="L104" s="30"/>
      <c r="M104" s="166"/>
      <c r="N104" s="167"/>
      <c r="O104" s="33">
        <f>ROUNDDOWN(IF($D$9=1,G104/(($C$9^2)*PI()/4)*MaxFillJ/$D$10,IF($D$9=2,G104/((($C$9/25.4)^2)*PI()/4)*MaxFillJ/$D$10,"error")),0)</f>
        <v>5</v>
      </c>
    </row>
    <row r="105" spans="2:15" x14ac:dyDescent="0.3">
      <c r="B105" s="188"/>
      <c r="C105" s="34" t="s">
        <v>139</v>
      </c>
      <c r="D105" s="35" t="s">
        <v>134</v>
      </c>
      <c r="E105" s="182"/>
      <c r="F105" s="183"/>
      <c r="G105" s="98">
        <v>1.74</v>
      </c>
      <c r="H105" s="26"/>
      <c r="I105" s="212"/>
      <c r="J105" s="213"/>
      <c r="K105" s="41">
        <f>ROUNDDOWN(IF($D$9=1,G105/(($C$9^2)*PI()/4)*RecFillJ/$D$10,IF($D$9=2,G105/((($C$9/25.4)^2)*PI()/4)*RecFillJ/$D$10,"error")),0)</f>
        <v>14</v>
      </c>
      <c r="L105" s="30"/>
      <c r="M105" s="168"/>
      <c r="N105" s="169"/>
      <c r="O105" s="44">
        <f>ROUNDDOWN(IF($D$9=1,G105/(($C$9^2)*PI()/4)*MaxFillJ/$D$10,IF($D$9=2,G105/((($C$9/25.4)^2)*PI()/4)*MaxFillJ/$D$10,"error")),0)</f>
        <v>14</v>
      </c>
    </row>
    <row r="106" spans="2:15" x14ac:dyDescent="0.3">
      <c r="B106" s="188"/>
      <c r="C106" s="34" t="s">
        <v>140</v>
      </c>
      <c r="D106" s="35" t="s">
        <v>135</v>
      </c>
      <c r="E106" s="182"/>
      <c r="F106" s="183"/>
      <c r="G106" s="99">
        <v>3.1549999999999998</v>
      </c>
      <c r="H106" s="26"/>
      <c r="I106" s="212"/>
      <c r="J106" s="213"/>
      <c r="K106" s="41">
        <f>ROUNDDOWN(IF($D$9=1,G106/(($C$9^2)*PI()/4)*RecFillJ/$D$10,IF($D$9=2,G106/((($C$9/25.4)^2)*PI()/4)*RecFillJ/$D$10,"error")),0)</f>
        <v>25</v>
      </c>
      <c r="L106" s="30"/>
      <c r="M106" s="168"/>
      <c r="N106" s="169"/>
      <c r="O106" s="44">
        <f>ROUNDDOWN(IF($D$9=1,G106/(($C$9^2)*PI()/4)*MaxFillJ/$D$10,IF($D$9=2,G106/((($C$9/25.4)^2)*PI()/4)*MaxFillJ/$D$10,"error")),0)</f>
        <v>25</v>
      </c>
    </row>
    <row r="107" spans="2:15" x14ac:dyDescent="0.3">
      <c r="B107" s="188"/>
      <c r="C107" s="34" t="s">
        <v>141</v>
      </c>
      <c r="D107" s="35" t="s">
        <v>136</v>
      </c>
      <c r="E107" s="182"/>
      <c r="F107" s="183"/>
      <c r="G107" s="99">
        <v>13.478</v>
      </c>
      <c r="H107" s="26"/>
      <c r="I107" s="212"/>
      <c r="J107" s="213"/>
      <c r="K107" s="41">
        <f>ROUNDDOWN(IF($D$9=1,G107/(($C$9^2)*PI()/4)*RecFillJ/$D$10,IF($D$9=2,G107/((($C$9/25.4)^2)*PI()/4)*RecFillJ/$D$10,"error")),0)</f>
        <v>109</v>
      </c>
      <c r="L107" s="30"/>
      <c r="M107" s="168"/>
      <c r="N107" s="169"/>
      <c r="O107" s="44">
        <f>ROUNDDOWN(IF($D$9=1,G107/(($C$9^2)*PI()/4)*MaxFillJ/$D$10,IF($D$9=2,G107/((($C$9/25.4)^2)*PI()/4)*MaxFillJ/$D$10,"error")),0)</f>
        <v>109</v>
      </c>
    </row>
    <row r="108" spans="2:15" ht="14.5" thickBot="1" x14ac:dyDescent="0.35">
      <c r="B108" s="189"/>
      <c r="C108" s="87" t="s">
        <v>142</v>
      </c>
      <c r="D108" s="88" t="s">
        <v>137</v>
      </c>
      <c r="E108" s="184"/>
      <c r="F108" s="185"/>
      <c r="G108" s="100">
        <v>3.0369999999999999</v>
      </c>
      <c r="H108" s="26"/>
      <c r="I108" s="214"/>
      <c r="J108" s="215"/>
      <c r="K108" s="92">
        <f>ROUNDDOWN(IF($D$9=1,G108/(($C$9^2)*PI()/4)*RecFillJ/$D$10,IF($D$9=2,G108/((($C$9/25.4)^2)*PI()/4)*RecFillJ/$D$10,"error")),0)</f>
        <v>24</v>
      </c>
      <c r="L108" s="30"/>
      <c r="M108" s="170"/>
      <c r="N108" s="171"/>
      <c r="O108" s="70">
        <f>ROUNDDOWN(IF($D$9=1,G108/(($C$9^2)*PI()/4)*MaxFillJ/$D$10,IF($D$9=2,G108/((($C$9/25.4)^2)*PI()/4)*MaxFillJ/$D$10,"error")),0)</f>
        <v>24</v>
      </c>
    </row>
    <row r="109" spans="2:15" x14ac:dyDescent="0.3">
      <c r="B109" s="179" t="s">
        <v>156</v>
      </c>
      <c r="C109" s="179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</row>
    <row r="110" spans="2:15" ht="14.5" thickBot="1" x14ac:dyDescent="0.35"/>
    <row r="111" spans="2:15" ht="13.9" customHeight="1" thickBot="1" x14ac:dyDescent="0.35">
      <c r="B111" s="193" t="s">
        <v>182</v>
      </c>
      <c r="C111" s="22" t="s">
        <v>183</v>
      </c>
      <c r="D111" s="35" t="s">
        <v>193</v>
      </c>
      <c r="E111" s="84">
        <v>0.622</v>
      </c>
      <c r="F111" s="126"/>
      <c r="G111" s="125">
        <f>0.25*(22/7)*(E111*E111)</f>
        <v>0.3039802857142857</v>
      </c>
      <c r="H111" s="26"/>
      <c r="I111" s="210"/>
      <c r="J111" s="211"/>
      <c r="K111" s="29">
        <f t="shared" ref="K111:K120" si="59">ROUNDDOWN(IF($D$9=1,G111/(($C$9^2)*PI()/4)*RecFillJ/$D$10,IF($D$9=2,G111/((($C$9/25.4)^2)*PI()/4)*RecFillJ/$D$10,"error")),0)</f>
        <v>2</v>
      </c>
      <c r="L111" s="30"/>
      <c r="M111" s="166"/>
      <c r="N111" s="167"/>
      <c r="O111" s="33">
        <f t="shared" ref="O111:O120" si="60">ROUNDDOWN(IF($D$9=1,G111/(($C$9^2)*PI()/4)*MaxFillJ/$D$10,IF($D$9=2,G111/((($C$9/25.4)^2)*PI()/4)*MaxFillJ/$D$10,"error")),0)</f>
        <v>2</v>
      </c>
    </row>
    <row r="112" spans="2:15" ht="14.5" customHeight="1" thickBot="1" x14ac:dyDescent="0.35">
      <c r="B112" s="217"/>
      <c r="C112" s="34" t="s">
        <v>184</v>
      </c>
      <c r="D112" s="35" t="s">
        <v>193</v>
      </c>
      <c r="E112" s="84">
        <v>0.82399999999999995</v>
      </c>
      <c r="F112" s="127"/>
      <c r="G112" s="125">
        <f t="shared" ref="G112:G120" si="61">0.25*(22/7)*(E112*E112)</f>
        <v>0.53348114285714276</v>
      </c>
      <c r="H112" s="26"/>
      <c r="I112" s="212"/>
      <c r="J112" s="213"/>
      <c r="K112" s="41">
        <f t="shared" si="59"/>
        <v>4</v>
      </c>
      <c r="L112" s="30"/>
      <c r="M112" s="168"/>
      <c r="N112" s="169"/>
      <c r="O112" s="44">
        <f t="shared" si="60"/>
        <v>4</v>
      </c>
    </row>
    <row r="113" spans="2:15" ht="14.5" customHeight="1" thickBot="1" x14ac:dyDescent="0.35">
      <c r="B113" s="217"/>
      <c r="C113" s="34" t="s">
        <v>185</v>
      </c>
      <c r="D113" s="35" t="s">
        <v>193</v>
      </c>
      <c r="E113" s="84">
        <v>1.0489999999999999</v>
      </c>
      <c r="F113" s="127"/>
      <c r="G113" s="125">
        <f t="shared" si="61"/>
        <v>0.86460078571428567</v>
      </c>
      <c r="H113" s="26"/>
      <c r="I113" s="212"/>
      <c r="J113" s="213"/>
      <c r="K113" s="41">
        <f t="shared" si="59"/>
        <v>7</v>
      </c>
      <c r="L113" s="30"/>
      <c r="M113" s="168"/>
      <c r="N113" s="169"/>
      <c r="O113" s="44">
        <f t="shared" si="60"/>
        <v>7</v>
      </c>
    </row>
    <row r="114" spans="2:15" ht="14.5" customHeight="1" thickBot="1" x14ac:dyDescent="0.35">
      <c r="B114" s="217"/>
      <c r="C114" s="34" t="s">
        <v>186</v>
      </c>
      <c r="D114" s="35" t="s">
        <v>193</v>
      </c>
      <c r="E114" s="84">
        <v>1.38</v>
      </c>
      <c r="F114" s="127"/>
      <c r="G114" s="125">
        <f t="shared" si="61"/>
        <v>1.4963142857142855</v>
      </c>
      <c r="H114" s="26"/>
      <c r="I114" s="212"/>
      <c r="J114" s="213"/>
      <c r="K114" s="41">
        <f t="shared" si="59"/>
        <v>12</v>
      </c>
      <c r="L114" s="30"/>
      <c r="M114" s="168"/>
      <c r="N114" s="169"/>
      <c r="O114" s="44">
        <f t="shared" si="60"/>
        <v>12</v>
      </c>
    </row>
    <row r="115" spans="2:15" ht="15" customHeight="1" thickBot="1" x14ac:dyDescent="0.35">
      <c r="B115" s="217"/>
      <c r="C115" s="87" t="s">
        <v>187</v>
      </c>
      <c r="D115" s="35" t="s">
        <v>193</v>
      </c>
      <c r="E115" s="84">
        <v>1.61</v>
      </c>
      <c r="F115" s="128"/>
      <c r="G115" s="125">
        <f t="shared" si="61"/>
        <v>2.0366500000000003</v>
      </c>
      <c r="H115" s="26"/>
      <c r="I115" s="214"/>
      <c r="J115" s="215"/>
      <c r="K115" s="92">
        <f t="shared" si="59"/>
        <v>16</v>
      </c>
      <c r="L115" s="30"/>
      <c r="M115" s="170"/>
      <c r="N115" s="171"/>
      <c r="O115" s="70">
        <f t="shared" si="60"/>
        <v>16</v>
      </c>
    </row>
    <row r="116" spans="2:15" ht="13.9" customHeight="1" thickBot="1" x14ac:dyDescent="0.35">
      <c r="B116" s="217"/>
      <c r="C116" s="22" t="s">
        <v>188</v>
      </c>
      <c r="D116" s="35" t="s">
        <v>193</v>
      </c>
      <c r="E116" s="84">
        <v>2.0670000000000002</v>
      </c>
      <c r="F116" s="126"/>
      <c r="G116" s="125">
        <f t="shared" si="61"/>
        <v>3.3569556428571437</v>
      </c>
      <c r="H116" s="26"/>
      <c r="I116" s="210"/>
      <c r="J116" s="211"/>
      <c r="K116" s="29">
        <f t="shared" si="59"/>
        <v>27</v>
      </c>
      <c r="L116" s="30"/>
      <c r="M116" s="166"/>
      <c r="N116" s="167"/>
      <c r="O116" s="33">
        <f t="shared" si="60"/>
        <v>27</v>
      </c>
    </row>
    <row r="117" spans="2:15" ht="14.5" customHeight="1" thickBot="1" x14ac:dyDescent="0.35">
      <c r="B117" s="217"/>
      <c r="C117" s="34" t="s">
        <v>189</v>
      </c>
      <c r="D117" s="35" t="s">
        <v>193</v>
      </c>
      <c r="E117" s="84">
        <v>2.7309999999999999</v>
      </c>
      <c r="F117" s="127"/>
      <c r="G117" s="125">
        <f t="shared" si="61"/>
        <v>5.8601407857142851</v>
      </c>
      <c r="H117" s="26"/>
      <c r="I117" s="212"/>
      <c r="J117" s="213"/>
      <c r="K117" s="41">
        <f t="shared" si="59"/>
        <v>47</v>
      </c>
      <c r="L117" s="30"/>
      <c r="M117" s="168"/>
      <c r="N117" s="169"/>
      <c r="O117" s="44">
        <f t="shared" si="60"/>
        <v>47</v>
      </c>
    </row>
    <row r="118" spans="2:15" ht="14.5" customHeight="1" thickBot="1" x14ac:dyDescent="0.35">
      <c r="B118" s="217"/>
      <c r="C118" s="34" t="s">
        <v>190</v>
      </c>
      <c r="D118" s="35" t="s">
        <v>193</v>
      </c>
      <c r="E118" s="84">
        <v>3.3559999999999999</v>
      </c>
      <c r="F118" s="127"/>
      <c r="G118" s="125">
        <f t="shared" si="61"/>
        <v>8.8492925714285704</v>
      </c>
      <c r="H118" s="26"/>
      <c r="I118" s="212"/>
      <c r="J118" s="213"/>
      <c r="K118" s="41">
        <f t="shared" si="59"/>
        <v>72</v>
      </c>
      <c r="L118" s="30"/>
      <c r="M118" s="168"/>
      <c r="N118" s="169"/>
      <c r="O118" s="44">
        <f t="shared" si="60"/>
        <v>72</v>
      </c>
    </row>
    <row r="119" spans="2:15" ht="14.5" customHeight="1" thickBot="1" x14ac:dyDescent="0.35">
      <c r="B119" s="217"/>
      <c r="C119" s="34" t="s">
        <v>191</v>
      </c>
      <c r="D119" s="35" t="s">
        <v>193</v>
      </c>
      <c r="E119" s="84">
        <v>3.8340000000000001</v>
      </c>
      <c r="F119" s="127"/>
      <c r="G119" s="125">
        <f t="shared" si="61"/>
        <v>11.549651142857144</v>
      </c>
      <c r="H119" s="26"/>
      <c r="I119" s="212"/>
      <c r="J119" s="213"/>
      <c r="K119" s="41">
        <f t="shared" si="59"/>
        <v>94</v>
      </c>
      <c r="L119" s="30"/>
      <c r="M119" s="168"/>
      <c r="N119" s="169"/>
      <c r="O119" s="44">
        <f t="shared" si="60"/>
        <v>94</v>
      </c>
    </row>
    <row r="120" spans="2:15" ht="15" customHeight="1" thickBot="1" x14ac:dyDescent="0.35">
      <c r="B120" s="194"/>
      <c r="C120" s="87" t="s">
        <v>192</v>
      </c>
      <c r="D120" s="35" t="s">
        <v>193</v>
      </c>
      <c r="E120" s="84">
        <v>4.3339999999999996</v>
      </c>
      <c r="F120" s="128"/>
      <c r="G120" s="125">
        <f t="shared" si="61"/>
        <v>14.758508285714283</v>
      </c>
      <c r="H120" s="26"/>
      <c r="I120" s="214"/>
      <c r="J120" s="215"/>
      <c r="K120" s="92">
        <f t="shared" si="59"/>
        <v>120</v>
      </c>
      <c r="L120" s="30"/>
      <c r="M120" s="170"/>
      <c r="N120" s="171"/>
      <c r="O120" s="70">
        <f t="shared" si="60"/>
        <v>120</v>
      </c>
    </row>
    <row r="121" spans="2:15" x14ac:dyDescent="0.3">
      <c r="B121" s="179" t="s">
        <v>156</v>
      </c>
      <c r="C121" s="179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</row>
    <row r="122" spans="2:15" ht="14.5" thickBot="1" x14ac:dyDescent="0.35"/>
    <row r="123" spans="2:15" ht="13.9" customHeight="1" thickBot="1" x14ac:dyDescent="0.35">
      <c r="B123" s="193" t="s">
        <v>211</v>
      </c>
      <c r="C123" s="22" t="s">
        <v>183</v>
      </c>
      <c r="D123" s="35" t="s">
        <v>193</v>
      </c>
      <c r="E123" s="84">
        <v>0.622</v>
      </c>
      <c r="F123" s="126"/>
      <c r="G123" s="125">
        <f>0.25*(22/7)*(E123*E123)</f>
        <v>0.3039802857142857</v>
      </c>
      <c r="H123" s="26"/>
      <c r="I123" s="210"/>
      <c r="J123" s="211"/>
      <c r="K123" s="29">
        <f t="shared" ref="K123:K132" si="62">ROUNDDOWN(IF($D$9=1,G123/(($C$9^2)*PI()/4)*RecFillJ/$D$10,IF($D$9=2,G123/((($C$9/25.4)^2)*PI()/4)*RecFillJ/$D$10,"error")),0)</f>
        <v>2</v>
      </c>
      <c r="L123" s="30"/>
      <c r="M123" s="166"/>
      <c r="N123" s="167"/>
      <c r="O123" s="33">
        <f t="shared" ref="O123:O132" si="63">ROUNDDOWN(IF($D$9=1,G123/(($C$9^2)*PI()/4)*MaxFillJ/$D$10,IF($D$9=2,G123/((($C$9/25.4)^2)*PI()/4)*MaxFillJ/$D$10,"error")),0)</f>
        <v>2</v>
      </c>
    </row>
    <row r="124" spans="2:15" ht="14.5" customHeight="1" thickBot="1" x14ac:dyDescent="0.35">
      <c r="B124" s="217"/>
      <c r="C124" s="34" t="s">
        <v>184</v>
      </c>
      <c r="D124" s="35" t="s">
        <v>193</v>
      </c>
      <c r="E124" s="84">
        <v>0.82399999999999995</v>
      </c>
      <c r="F124" s="127"/>
      <c r="G124" s="125">
        <f t="shared" ref="G124:G132" si="64">0.25*(22/7)*(E124*E124)</f>
        <v>0.53348114285714276</v>
      </c>
      <c r="H124" s="26"/>
      <c r="I124" s="212"/>
      <c r="J124" s="213"/>
      <c r="K124" s="41">
        <f t="shared" si="62"/>
        <v>4</v>
      </c>
      <c r="L124" s="30"/>
      <c r="M124" s="168"/>
      <c r="N124" s="169"/>
      <c r="O124" s="44">
        <f t="shared" si="63"/>
        <v>4</v>
      </c>
    </row>
    <row r="125" spans="2:15" ht="14.5" customHeight="1" thickBot="1" x14ac:dyDescent="0.35">
      <c r="B125" s="217"/>
      <c r="C125" s="34" t="s">
        <v>185</v>
      </c>
      <c r="D125" s="35" t="s">
        <v>193</v>
      </c>
      <c r="E125" s="84">
        <v>1.0489999999999999</v>
      </c>
      <c r="F125" s="127"/>
      <c r="G125" s="125">
        <f t="shared" si="64"/>
        <v>0.86460078571428567</v>
      </c>
      <c r="H125" s="26"/>
      <c r="I125" s="212"/>
      <c r="J125" s="213"/>
      <c r="K125" s="41">
        <f t="shared" si="62"/>
        <v>7</v>
      </c>
      <c r="L125" s="30"/>
      <c r="M125" s="168"/>
      <c r="N125" s="169"/>
      <c r="O125" s="44">
        <f t="shared" si="63"/>
        <v>7</v>
      </c>
    </row>
    <row r="126" spans="2:15" ht="14.5" customHeight="1" thickBot="1" x14ac:dyDescent="0.35">
      <c r="B126" s="217"/>
      <c r="C126" s="34" t="s">
        <v>186</v>
      </c>
      <c r="D126" s="35" t="s">
        <v>193</v>
      </c>
      <c r="E126" s="84">
        <v>1.38</v>
      </c>
      <c r="F126" s="127"/>
      <c r="G126" s="125">
        <f t="shared" si="64"/>
        <v>1.4963142857142855</v>
      </c>
      <c r="H126" s="26"/>
      <c r="I126" s="212"/>
      <c r="J126" s="213"/>
      <c r="K126" s="41">
        <f t="shared" si="62"/>
        <v>12</v>
      </c>
      <c r="L126" s="30"/>
      <c r="M126" s="168"/>
      <c r="N126" s="169"/>
      <c r="O126" s="44">
        <f t="shared" si="63"/>
        <v>12</v>
      </c>
    </row>
    <row r="127" spans="2:15" ht="15" customHeight="1" thickBot="1" x14ac:dyDescent="0.35">
      <c r="B127" s="217"/>
      <c r="C127" s="87" t="s">
        <v>187</v>
      </c>
      <c r="D127" s="35" t="s">
        <v>193</v>
      </c>
      <c r="E127" s="84">
        <v>1.61</v>
      </c>
      <c r="F127" s="128"/>
      <c r="G127" s="125">
        <f t="shared" si="64"/>
        <v>2.0366500000000003</v>
      </c>
      <c r="H127" s="26"/>
      <c r="I127" s="214"/>
      <c r="J127" s="215"/>
      <c r="K127" s="92">
        <f t="shared" si="62"/>
        <v>16</v>
      </c>
      <c r="L127" s="30"/>
      <c r="M127" s="170"/>
      <c r="N127" s="171"/>
      <c r="O127" s="70">
        <f t="shared" si="63"/>
        <v>16</v>
      </c>
    </row>
    <row r="128" spans="2:15" ht="13.9" customHeight="1" thickBot="1" x14ac:dyDescent="0.35">
      <c r="B128" s="217"/>
      <c r="C128" s="22" t="s">
        <v>188</v>
      </c>
      <c r="D128" s="35" t="s">
        <v>193</v>
      </c>
      <c r="E128" s="84">
        <v>2.0670000000000002</v>
      </c>
      <c r="F128" s="126"/>
      <c r="G128" s="125">
        <f t="shared" si="64"/>
        <v>3.3569556428571437</v>
      </c>
      <c r="H128" s="26"/>
      <c r="I128" s="210"/>
      <c r="J128" s="211"/>
      <c r="K128" s="29">
        <f t="shared" si="62"/>
        <v>27</v>
      </c>
      <c r="L128" s="30"/>
      <c r="M128" s="166"/>
      <c r="N128" s="167"/>
      <c r="O128" s="33">
        <f t="shared" si="63"/>
        <v>27</v>
      </c>
    </row>
    <row r="129" spans="2:15" ht="14.5" customHeight="1" thickBot="1" x14ac:dyDescent="0.35">
      <c r="B129" s="217"/>
      <c r="C129" s="34" t="s">
        <v>189</v>
      </c>
      <c r="D129" s="35" t="s">
        <v>193</v>
      </c>
      <c r="E129" s="84">
        <v>2.7309999999999999</v>
      </c>
      <c r="F129" s="127"/>
      <c r="G129" s="125">
        <f t="shared" si="64"/>
        <v>5.8601407857142851</v>
      </c>
      <c r="H129" s="26"/>
      <c r="I129" s="212"/>
      <c r="J129" s="213"/>
      <c r="K129" s="41">
        <f t="shared" si="62"/>
        <v>47</v>
      </c>
      <c r="L129" s="30"/>
      <c r="M129" s="168"/>
      <c r="N129" s="169"/>
      <c r="O129" s="44">
        <f t="shared" si="63"/>
        <v>47</v>
      </c>
    </row>
    <row r="130" spans="2:15" ht="14.5" customHeight="1" thickBot="1" x14ac:dyDescent="0.35">
      <c r="B130" s="217"/>
      <c r="C130" s="34" t="s">
        <v>190</v>
      </c>
      <c r="D130" s="35" t="s">
        <v>193</v>
      </c>
      <c r="E130" s="84">
        <v>3.3559999999999999</v>
      </c>
      <c r="F130" s="127"/>
      <c r="G130" s="125">
        <f t="shared" si="64"/>
        <v>8.8492925714285704</v>
      </c>
      <c r="H130" s="26"/>
      <c r="I130" s="212"/>
      <c r="J130" s="213"/>
      <c r="K130" s="41">
        <f t="shared" si="62"/>
        <v>72</v>
      </c>
      <c r="L130" s="30"/>
      <c r="M130" s="168"/>
      <c r="N130" s="169"/>
      <c r="O130" s="44">
        <f t="shared" si="63"/>
        <v>72</v>
      </c>
    </row>
    <row r="131" spans="2:15" ht="14.5" customHeight="1" thickBot="1" x14ac:dyDescent="0.35">
      <c r="B131" s="217"/>
      <c r="C131" s="34" t="s">
        <v>191</v>
      </c>
      <c r="D131" s="35" t="s">
        <v>193</v>
      </c>
      <c r="E131" s="84">
        <v>3.8340000000000001</v>
      </c>
      <c r="F131" s="127"/>
      <c r="G131" s="125">
        <f t="shared" si="64"/>
        <v>11.549651142857144</v>
      </c>
      <c r="H131" s="26"/>
      <c r="I131" s="212"/>
      <c r="J131" s="213"/>
      <c r="K131" s="41">
        <f t="shared" si="62"/>
        <v>94</v>
      </c>
      <c r="L131" s="30"/>
      <c r="M131" s="168"/>
      <c r="N131" s="169"/>
      <c r="O131" s="44">
        <f t="shared" si="63"/>
        <v>94</v>
      </c>
    </row>
    <row r="132" spans="2:15" ht="15" customHeight="1" thickBot="1" x14ac:dyDescent="0.35">
      <c r="B132" s="194"/>
      <c r="C132" s="87" t="s">
        <v>192</v>
      </c>
      <c r="D132" s="35" t="s">
        <v>193</v>
      </c>
      <c r="E132" s="84">
        <v>4.3339999999999996</v>
      </c>
      <c r="F132" s="128"/>
      <c r="G132" s="125">
        <f t="shared" si="64"/>
        <v>14.758508285714283</v>
      </c>
      <c r="H132" s="26"/>
      <c r="I132" s="214"/>
      <c r="J132" s="215"/>
      <c r="K132" s="92">
        <f t="shared" si="62"/>
        <v>120</v>
      </c>
      <c r="L132" s="30"/>
      <c r="M132" s="170"/>
      <c r="N132" s="171"/>
      <c r="O132" s="70">
        <f t="shared" si="63"/>
        <v>120</v>
      </c>
    </row>
    <row r="133" spans="2:15" x14ac:dyDescent="0.3">
      <c r="B133" s="179" t="s">
        <v>208</v>
      </c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</row>
    <row r="134" spans="2:15" ht="14.5" thickBot="1" x14ac:dyDescent="0.35"/>
    <row r="135" spans="2:15" ht="13.9" customHeight="1" thickBot="1" x14ac:dyDescent="0.35">
      <c r="B135" s="193" t="s">
        <v>210</v>
      </c>
      <c r="C135" s="22" t="s">
        <v>183</v>
      </c>
      <c r="D135" s="35" t="s">
        <v>193</v>
      </c>
      <c r="E135" s="84">
        <v>0.67500000000000004</v>
      </c>
      <c r="F135" s="126"/>
      <c r="G135" s="125">
        <f>0.25*(22/7)*(E135*E135)</f>
        <v>0.35799107142857145</v>
      </c>
      <c r="H135" s="26"/>
      <c r="I135" s="210"/>
      <c r="J135" s="211"/>
      <c r="K135" s="29">
        <f t="shared" ref="K135:K144" si="65">ROUNDDOWN(IF($D$9=1,G135/(($C$9^2)*PI()/4)*RecFillJ/$D$10,IF($D$9=2,G135/((($C$9/25.4)^2)*PI()/4)*RecFillJ/$D$10,"error")),0)</f>
        <v>2</v>
      </c>
      <c r="L135" s="30"/>
      <c r="M135" s="166"/>
      <c r="N135" s="167"/>
      <c r="O135" s="33">
        <f t="shared" ref="O135:O144" si="66">ROUNDDOWN(IF($D$9=1,G135/(($C$9^2)*PI()/4)*MaxFillJ/$D$10,IF($D$9=2,G135/((($C$9/25.4)^2)*PI()/4)*MaxFillJ/$D$10,"error")),0)</f>
        <v>2</v>
      </c>
    </row>
    <row r="136" spans="2:15" ht="14.5" customHeight="1" thickBot="1" x14ac:dyDescent="0.35">
      <c r="B136" s="217"/>
      <c r="C136" s="34" t="s">
        <v>184</v>
      </c>
      <c r="D136" s="35" t="s">
        <v>193</v>
      </c>
      <c r="E136" s="84">
        <v>0.879</v>
      </c>
      <c r="F136" s="127"/>
      <c r="G136" s="125">
        <f t="shared" ref="G136:G144" si="67">0.25*(22/7)*(E136*E136)</f>
        <v>0.60707507142857142</v>
      </c>
      <c r="H136" s="26"/>
      <c r="I136" s="212"/>
      <c r="J136" s="213"/>
      <c r="K136" s="41">
        <f t="shared" si="65"/>
        <v>4</v>
      </c>
      <c r="L136" s="30"/>
      <c r="M136" s="168"/>
      <c r="N136" s="169"/>
      <c r="O136" s="44">
        <f t="shared" si="66"/>
        <v>4</v>
      </c>
    </row>
    <row r="137" spans="2:15" ht="14.5" customHeight="1" thickBot="1" x14ac:dyDescent="0.35">
      <c r="B137" s="217"/>
      <c r="C137" s="34" t="s">
        <v>185</v>
      </c>
      <c r="D137" s="35" t="s">
        <v>193</v>
      </c>
      <c r="E137" s="84">
        <v>1.1200000000000001</v>
      </c>
      <c r="F137" s="127"/>
      <c r="G137" s="125">
        <f t="shared" si="67"/>
        <v>0.98560000000000014</v>
      </c>
      <c r="H137" s="26"/>
      <c r="I137" s="212"/>
      <c r="J137" s="213"/>
      <c r="K137" s="41">
        <f t="shared" si="65"/>
        <v>8</v>
      </c>
      <c r="L137" s="30"/>
      <c r="M137" s="168"/>
      <c r="N137" s="169"/>
      <c r="O137" s="44">
        <f t="shared" si="66"/>
        <v>8</v>
      </c>
    </row>
    <row r="138" spans="2:15" ht="14.5" customHeight="1" thickBot="1" x14ac:dyDescent="0.35">
      <c r="B138" s="217"/>
      <c r="C138" s="34" t="s">
        <v>186</v>
      </c>
      <c r="D138" s="35" t="s">
        <v>193</v>
      </c>
      <c r="E138" s="84">
        <v>1.468</v>
      </c>
      <c r="F138" s="127"/>
      <c r="G138" s="125">
        <f t="shared" si="67"/>
        <v>1.6932331428571428</v>
      </c>
      <c r="H138" s="26"/>
      <c r="I138" s="212"/>
      <c r="J138" s="213"/>
      <c r="K138" s="41">
        <f t="shared" si="65"/>
        <v>13</v>
      </c>
      <c r="L138" s="30"/>
      <c r="M138" s="168"/>
      <c r="N138" s="169"/>
      <c r="O138" s="44">
        <f t="shared" si="66"/>
        <v>13</v>
      </c>
    </row>
    <row r="139" spans="2:15" ht="15" customHeight="1" thickBot="1" x14ac:dyDescent="0.35">
      <c r="B139" s="217"/>
      <c r="C139" s="87" t="s">
        <v>187</v>
      </c>
      <c r="D139" s="35" t="s">
        <v>193</v>
      </c>
      <c r="E139" s="84">
        <v>1.7030000000000001</v>
      </c>
      <c r="F139" s="128"/>
      <c r="G139" s="125">
        <f t="shared" si="67"/>
        <v>2.2787356428571428</v>
      </c>
      <c r="H139" s="26"/>
      <c r="I139" s="214"/>
      <c r="J139" s="215"/>
      <c r="K139" s="92">
        <f t="shared" si="65"/>
        <v>18</v>
      </c>
      <c r="L139" s="30"/>
      <c r="M139" s="170"/>
      <c r="N139" s="171"/>
      <c r="O139" s="70">
        <f t="shared" si="66"/>
        <v>18</v>
      </c>
    </row>
    <row r="140" spans="2:15" ht="13.9" customHeight="1" thickBot="1" x14ac:dyDescent="0.35">
      <c r="B140" s="217"/>
      <c r="C140" s="22" t="s">
        <v>188</v>
      </c>
      <c r="D140" s="35" t="s">
        <v>193</v>
      </c>
      <c r="E140" s="84">
        <v>2.17</v>
      </c>
      <c r="F140" s="126"/>
      <c r="G140" s="125">
        <f t="shared" si="67"/>
        <v>3.6998499999999996</v>
      </c>
      <c r="H140" s="26"/>
      <c r="I140" s="210"/>
      <c r="J140" s="211"/>
      <c r="K140" s="29">
        <f t="shared" si="65"/>
        <v>30</v>
      </c>
      <c r="L140" s="30"/>
      <c r="M140" s="166"/>
      <c r="N140" s="167"/>
      <c r="O140" s="33">
        <f t="shared" si="66"/>
        <v>30</v>
      </c>
    </row>
    <row r="141" spans="2:15" ht="14.5" customHeight="1" thickBot="1" x14ac:dyDescent="0.35">
      <c r="B141" s="217"/>
      <c r="C141" s="34" t="s">
        <v>189</v>
      </c>
      <c r="D141" s="35" t="s">
        <v>193</v>
      </c>
      <c r="E141" s="84">
        <v>2.597</v>
      </c>
      <c r="F141" s="127"/>
      <c r="G141" s="125">
        <f t="shared" si="67"/>
        <v>5.2991785</v>
      </c>
      <c r="H141" s="26"/>
      <c r="I141" s="212"/>
      <c r="J141" s="213"/>
      <c r="K141" s="41">
        <f t="shared" si="65"/>
        <v>43</v>
      </c>
      <c r="L141" s="30"/>
      <c r="M141" s="168"/>
      <c r="N141" s="169"/>
      <c r="O141" s="44">
        <f t="shared" si="66"/>
        <v>43</v>
      </c>
    </row>
    <row r="142" spans="2:15" ht="14.5" customHeight="1" thickBot="1" x14ac:dyDescent="0.35">
      <c r="B142" s="217"/>
      <c r="C142" s="34" t="s">
        <v>190</v>
      </c>
      <c r="D142" s="35" t="s">
        <v>193</v>
      </c>
      <c r="E142" s="84">
        <v>3.2160000000000002</v>
      </c>
      <c r="F142" s="127"/>
      <c r="G142" s="125">
        <f t="shared" si="67"/>
        <v>8.1263725714285719</v>
      </c>
      <c r="H142" s="26"/>
      <c r="I142" s="212"/>
      <c r="J142" s="213"/>
      <c r="K142" s="41">
        <f t="shared" si="65"/>
        <v>66</v>
      </c>
      <c r="L142" s="30"/>
      <c r="M142" s="168"/>
      <c r="N142" s="169"/>
      <c r="O142" s="44">
        <f t="shared" si="66"/>
        <v>66</v>
      </c>
    </row>
    <row r="143" spans="2:15" ht="14.5" customHeight="1" thickBot="1" x14ac:dyDescent="0.35">
      <c r="B143" s="217"/>
      <c r="C143" s="34" t="s">
        <v>191</v>
      </c>
      <c r="D143" s="35" t="s">
        <v>193</v>
      </c>
      <c r="E143" s="84">
        <v>3.7109999999999999</v>
      </c>
      <c r="F143" s="127"/>
      <c r="G143" s="125">
        <f t="shared" si="67"/>
        <v>10.820480785714285</v>
      </c>
      <c r="H143" s="26"/>
      <c r="I143" s="212"/>
      <c r="J143" s="213"/>
      <c r="K143" s="41">
        <f t="shared" si="65"/>
        <v>88</v>
      </c>
      <c r="L143" s="30"/>
      <c r="M143" s="168"/>
      <c r="N143" s="169"/>
      <c r="O143" s="44">
        <f t="shared" si="66"/>
        <v>88</v>
      </c>
    </row>
    <row r="144" spans="2:15" ht="15" customHeight="1" thickBot="1" x14ac:dyDescent="0.35">
      <c r="B144" s="194"/>
      <c r="C144" s="87" t="s">
        <v>192</v>
      </c>
      <c r="D144" s="35" t="s">
        <v>193</v>
      </c>
      <c r="E144" s="84">
        <v>4.2050000000000001</v>
      </c>
      <c r="F144" s="128"/>
      <c r="G144" s="125">
        <f t="shared" si="67"/>
        <v>13.893019642857142</v>
      </c>
      <c r="H144" s="26"/>
      <c r="I144" s="214"/>
      <c r="J144" s="215"/>
      <c r="K144" s="92">
        <f t="shared" si="65"/>
        <v>113</v>
      </c>
      <c r="L144" s="30"/>
      <c r="M144" s="170"/>
      <c r="N144" s="171"/>
      <c r="O144" s="70">
        <f t="shared" si="66"/>
        <v>113</v>
      </c>
    </row>
    <row r="145" spans="2:15" x14ac:dyDescent="0.3">
      <c r="B145" s="179" t="s">
        <v>208</v>
      </c>
      <c r="C145" s="179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</row>
    <row r="146" spans="2:15" ht="14.5" thickBot="1" x14ac:dyDescent="0.35"/>
    <row r="147" spans="2:15" ht="13.9" customHeight="1" thickBot="1" x14ac:dyDescent="0.35">
      <c r="B147" s="236" t="s">
        <v>209</v>
      </c>
      <c r="C147" s="129" t="s">
        <v>183</v>
      </c>
      <c r="D147" s="35" t="s">
        <v>193</v>
      </c>
      <c r="E147" s="84">
        <v>0.622</v>
      </c>
      <c r="F147" s="126"/>
      <c r="G147" s="125">
        <f>0.25*(22/7)*(E147*E147)</f>
        <v>0.3039802857142857</v>
      </c>
      <c r="H147" s="26"/>
      <c r="I147" s="210"/>
      <c r="J147" s="211"/>
      <c r="K147" s="29">
        <f t="shared" ref="K147:K158" si="68">ROUNDDOWN(IF($D$9=1,G147/(($C$9^2)*PI()/4)*RecFillJ/$D$10,IF($D$9=2,G147/((($C$9/25.4)^2)*PI()/4)*RecFillJ/$D$10,"error")),0)</f>
        <v>2</v>
      </c>
      <c r="L147" s="30"/>
      <c r="M147" s="166"/>
      <c r="N147" s="167"/>
      <c r="O147" s="33">
        <f t="shared" ref="O147:O158" si="69">ROUNDDOWN(IF($D$9=1,G147/(($C$9^2)*PI()/4)*MaxFillJ/$D$10,IF($D$9=2,G147/((($C$9/25.4)^2)*PI()/4)*MaxFillJ/$D$10,"error")),0)</f>
        <v>2</v>
      </c>
    </row>
    <row r="148" spans="2:15" ht="14.5" customHeight="1" thickBot="1" x14ac:dyDescent="0.35">
      <c r="B148" s="237"/>
      <c r="C148" s="130" t="s">
        <v>184</v>
      </c>
      <c r="D148" s="35" t="s">
        <v>193</v>
      </c>
      <c r="E148" s="84">
        <v>0.82399999999999995</v>
      </c>
      <c r="F148" s="127"/>
      <c r="G148" s="125">
        <f t="shared" ref="G148:G156" si="70">0.25*(22/7)*(E148*E148)</f>
        <v>0.53348114285714276</v>
      </c>
      <c r="H148" s="26"/>
      <c r="I148" s="212"/>
      <c r="J148" s="213"/>
      <c r="K148" s="41">
        <f t="shared" si="68"/>
        <v>4</v>
      </c>
      <c r="L148" s="30"/>
      <c r="M148" s="168"/>
      <c r="N148" s="169"/>
      <c r="O148" s="44">
        <f t="shared" si="69"/>
        <v>4</v>
      </c>
    </row>
    <row r="149" spans="2:15" ht="14.5" customHeight="1" thickBot="1" x14ac:dyDescent="0.35">
      <c r="B149" s="237"/>
      <c r="C149" s="130" t="s">
        <v>185</v>
      </c>
      <c r="D149" s="35" t="s">
        <v>193</v>
      </c>
      <c r="E149" s="84">
        <v>1.0489999999999999</v>
      </c>
      <c r="F149" s="127"/>
      <c r="G149" s="125">
        <f t="shared" si="70"/>
        <v>0.86460078571428567</v>
      </c>
      <c r="H149" s="26"/>
      <c r="I149" s="212"/>
      <c r="J149" s="213"/>
      <c r="K149" s="41">
        <f t="shared" si="68"/>
        <v>7</v>
      </c>
      <c r="L149" s="30"/>
      <c r="M149" s="168"/>
      <c r="N149" s="169"/>
      <c r="O149" s="44">
        <f t="shared" si="69"/>
        <v>7</v>
      </c>
    </row>
    <row r="150" spans="2:15" ht="14.5" customHeight="1" thickBot="1" x14ac:dyDescent="0.35">
      <c r="B150" s="237"/>
      <c r="C150" s="130" t="s">
        <v>186</v>
      </c>
      <c r="D150" s="35" t="s">
        <v>193</v>
      </c>
      <c r="E150" s="84">
        <v>1.38</v>
      </c>
      <c r="F150" s="127"/>
      <c r="G150" s="125">
        <f t="shared" si="70"/>
        <v>1.4963142857142855</v>
      </c>
      <c r="H150" s="26"/>
      <c r="I150" s="212"/>
      <c r="J150" s="213"/>
      <c r="K150" s="41">
        <f t="shared" si="68"/>
        <v>12</v>
      </c>
      <c r="L150" s="30"/>
      <c r="M150" s="168"/>
      <c r="N150" s="169"/>
      <c r="O150" s="44">
        <f t="shared" si="69"/>
        <v>12</v>
      </c>
    </row>
    <row r="151" spans="2:15" ht="15" customHeight="1" thickBot="1" x14ac:dyDescent="0.35">
      <c r="B151" s="237"/>
      <c r="C151" s="131" t="s">
        <v>187</v>
      </c>
      <c r="D151" s="35" t="s">
        <v>193</v>
      </c>
      <c r="E151" s="84">
        <v>1.61</v>
      </c>
      <c r="F151" s="128"/>
      <c r="G151" s="125">
        <f t="shared" si="70"/>
        <v>2.0366500000000003</v>
      </c>
      <c r="H151" s="26"/>
      <c r="I151" s="214"/>
      <c r="J151" s="215"/>
      <c r="K151" s="92">
        <f t="shared" si="68"/>
        <v>16</v>
      </c>
      <c r="L151" s="30"/>
      <c r="M151" s="170"/>
      <c r="N151" s="171"/>
      <c r="O151" s="70">
        <f t="shared" si="69"/>
        <v>16</v>
      </c>
    </row>
    <row r="152" spans="2:15" ht="13.9" customHeight="1" thickBot="1" x14ac:dyDescent="0.35">
      <c r="B152" s="237"/>
      <c r="C152" s="129" t="s">
        <v>188</v>
      </c>
      <c r="D152" s="35" t="s">
        <v>193</v>
      </c>
      <c r="E152" s="84">
        <v>2.0670000000000002</v>
      </c>
      <c r="F152" s="126"/>
      <c r="G152" s="125">
        <f t="shared" si="70"/>
        <v>3.3569556428571437</v>
      </c>
      <c r="H152" s="26"/>
      <c r="I152" s="210"/>
      <c r="J152" s="211"/>
      <c r="K152" s="29">
        <f t="shared" si="68"/>
        <v>27</v>
      </c>
      <c r="L152" s="30"/>
      <c r="M152" s="166"/>
      <c r="N152" s="167"/>
      <c r="O152" s="33">
        <f t="shared" si="69"/>
        <v>27</v>
      </c>
    </row>
    <row r="153" spans="2:15" ht="14.5" customHeight="1" thickBot="1" x14ac:dyDescent="0.35">
      <c r="B153" s="237"/>
      <c r="C153" s="130" t="s">
        <v>189</v>
      </c>
      <c r="D153" s="35" t="s">
        <v>193</v>
      </c>
      <c r="E153" s="84">
        <v>2.4689999999999999</v>
      </c>
      <c r="F153" s="127"/>
      <c r="G153" s="125">
        <f t="shared" si="70"/>
        <v>4.7896836428571419</v>
      </c>
      <c r="H153" s="26"/>
      <c r="I153" s="212"/>
      <c r="J153" s="213"/>
      <c r="K153" s="41">
        <f t="shared" si="68"/>
        <v>39</v>
      </c>
      <c r="L153" s="30"/>
      <c r="M153" s="168"/>
      <c r="N153" s="169"/>
      <c r="O153" s="44">
        <f t="shared" si="69"/>
        <v>39</v>
      </c>
    </row>
    <row r="154" spans="2:15" ht="14.5" customHeight="1" thickBot="1" x14ac:dyDescent="0.35">
      <c r="B154" s="237"/>
      <c r="C154" s="130" t="s">
        <v>190</v>
      </c>
      <c r="D154" s="35" t="s">
        <v>193</v>
      </c>
      <c r="E154" s="84">
        <v>3.0680000000000001</v>
      </c>
      <c r="F154" s="127"/>
      <c r="G154" s="125">
        <f t="shared" si="70"/>
        <v>7.3956331428571431</v>
      </c>
      <c r="H154" s="26"/>
      <c r="I154" s="212"/>
      <c r="J154" s="213"/>
      <c r="K154" s="41">
        <f t="shared" si="68"/>
        <v>60</v>
      </c>
      <c r="L154" s="30"/>
      <c r="M154" s="168"/>
      <c r="N154" s="169"/>
      <c r="O154" s="44">
        <f t="shared" si="69"/>
        <v>60</v>
      </c>
    </row>
    <row r="155" spans="2:15" ht="14.5" customHeight="1" thickBot="1" x14ac:dyDescent="0.35">
      <c r="B155" s="237"/>
      <c r="C155" s="130" t="s">
        <v>191</v>
      </c>
      <c r="D155" s="35" t="s">
        <v>193</v>
      </c>
      <c r="E155" s="84">
        <v>3.548</v>
      </c>
      <c r="F155" s="127"/>
      <c r="G155" s="125">
        <f t="shared" si="70"/>
        <v>9.8908102857142861</v>
      </c>
      <c r="H155" s="26"/>
      <c r="I155" s="212"/>
      <c r="J155" s="213"/>
      <c r="K155" s="41">
        <f t="shared" si="68"/>
        <v>80</v>
      </c>
      <c r="L155" s="30"/>
      <c r="M155" s="168"/>
      <c r="N155" s="169"/>
      <c r="O155" s="44">
        <f t="shared" si="69"/>
        <v>80</v>
      </c>
    </row>
    <row r="156" spans="2:15" ht="15" customHeight="1" thickBot="1" x14ac:dyDescent="0.35">
      <c r="B156" s="237"/>
      <c r="C156" s="131" t="s">
        <v>192</v>
      </c>
      <c r="D156" s="35" t="s">
        <v>193</v>
      </c>
      <c r="E156" s="84">
        <v>4.0259999999999998</v>
      </c>
      <c r="F156" s="128"/>
      <c r="G156" s="125">
        <f t="shared" si="70"/>
        <v>12.735388285714283</v>
      </c>
      <c r="H156" s="26"/>
      <c r="I156" s="214"/>
      <c r="J156" s="215"/>
      <c r="K156" s="92">
        <f t="shared" si="68"/>
        <v>103</v>
      </c>
      <c r="L156" s="30"/>
      <c r="M156" s="170"/>
      <c r="N156" s="171"/>
      <c r="O156" s="70">
        <f t="shared" si="69"/>
        <v>103</v>
      </c>
    </row>
    <row r="157" spans="2:15" ht="14.5" customHeight="1" thickBot="1" x14ac:dyDescent="0.35">
      <c r="B157" s="237"/>
      <c r="C157" s="130" t="s">
        <v>194</v>
      </c>
      <c r="D157" s="35" t="s">
        <v>193</v>
      </c>
      <c r="E157" s="84">
        <v>5.0469999999999997</v>
      </c>
      <c r="F157" s="127"/>
      <c r="G157" s="125">
        <f t="shared" ref="G157:G158" si="71">0.25*(22/7)*(E157*E157)</f>
        <v>20.013878499999997</v>
      </c>
      <c r="H157" s="26"/>
      <c r="I157" s="123"/>
      <c r="J157" s="123"/>
      <c r="K157" s="41">
        <f t="shared" si="68"/>
        <v>163</v>
      </c>
      <c r="L157" s="30"/>
      <c r="M157" s="124"/>
      <c r="N157" s="124"/>
      <c r="O157" s="44">
        <f t="shared" si="69"/>
        <v>163</v>
      </c>
    </row>
    <row r="158" spans="2:15" ht="15" customHeight="1" thickBot="1" x14ac:dyDescent="0.35">
      <c r="B158" s="238"/>
      <c r="C158" s="131" t="s">
        <v>195</v>
      </c>
      <c r="D158" s="35" t="s">
        <v>193</v>
      </c>
      <c r="E158" s="84">
        <v>6.0650000000000004</v>
      </c>
      <c r="F158" s="128"/>
      <c r="G158" s="125">
        <f t="shared" si="71"/>
        <v>28.901891071428576</v>
      </c>
      <c r="H158" s="26"/>
      <c r="I158" s="123"/>
      <c r="J158" s="123"/>
      <c r="K158" s="92">
        <f t="shared" si="68"/>
        <v>235</v>
      </c>
      <c r="L158" s="30"/>
      <c r="M158" s="124"/>
      <c r="N158" s="124"/>
      <c r="O158" s="70">
        <f t="shared" si="69"/>
        <v>235</v>
      </c>
    </row>
    <row r="159" spans="2:15" x14ac:dyDescent="0.3">
      <c r="B159" s="179" t="s">
        <v>208</v>
      </c>
      <c r="C159" s="179"/>
      <c r="D159" s="179"/>
      <c r="E159" s="179"/>
      <c r="F159" s="179"/>
      <c r="G159" s="179"/>
      <c r="H159" s="179"/>
      <c r="I159" s="179"/>
      <c r="J159" s="179"/>
      <c r="K159" s="179"/>
      <c r="L159" s="179"/>
      <c r="M159" s="179"/>
      <c r="N159" s="179"/>
      <c r="O159" s="179"/>
    </row>
  </sheetData>
  <sheetProtection selectLockedCells="1"/>
  <mergeCells count="81">
    <mergeCell ref="B133:O133"/>
    <mergeCell ref="B145:O145"/>
    <mergeCell ref="B159:O159"/>
    <mergeCell ref="I147:J151"/>
    <mergeCell ref="M147:N151"/>
    <mergeCell ref="I152:J156"/>
    <mergeCell ref="M152:N156"/>
    <mergeCell ref="B147:B158"/>
    <mergeCell ref="B135:B144"/>
    <mergeCell ref="I135:J139"/>
    <mergeCell ref="M135:N139"/>
    <mergeCell ref="I140:J144"/>
    <mergeCell ref="M140:N144"/>
    <mergeCell ref="M123:N127"/>
    <mergeCell ref="I128:J132"/>
    <mergeCell ref="M128:N132"/>
    <mergeCell ref="I111:J115"/>
    <mergeCell ref="M111:N115"/>
    <mergeCell ref="I116:J120"/>
    <mergeCell ref="M116:N120"/>
    <mergeCell ref="B121:O121"/>
    <mergeCell ref="B123:B132"/>
    <mergeCell ref="I123:J127"/>
    <mergeCell ref="B111:B120"/>
    <mergeCell ref="Q12:Q27"/>
    <mergeCell ref="I22:K22"/>
    <mergeCell ref="M22:O22"/>
    <mergeCell ref="B24:B27"/>
    <mergeCell ref="I50:K50"/>
    <mergeCell ref="B34:B42"/>
    <mergeCell ref="C42:F42"/>
    <mergeCell ref="I42:K42"/>
    <mergeCell ref="B29:B32"/>
    <mergeCell ref="C22:F22"/>
    <mergeCell ref="E12:G12"/>
    <mergeCell ref="C12:C13"/>
    <mergeCell ref="D12:D13"/>
    <mergeCell ref="B6:G6"/>
    <mergeCell ref="B14:B22"/>
    <mergeCell ref="B12:B13"/>
    <mergeCell ref="C51:F51"/>
    <mergeCell ref="I104:J108"/>
    <mergeCell ref="B44:B51"/>
    <mergeCell ref="B77:B82"/>
    <mergeCell ref="B83:O83"/>
    <mergeCell ref="B61:O61"/>
    <mergeCell ref="B75:O75"/>
    <mergeCell ref="B67:B74"/>
    <mergeCell ref="B63:B65"/>
    <mergeCell ref="I91:J93"/>
    <mergeCell ref="J1:N2"/>
    <mergeCell ref="L3:M3"/>
    <mergeCell ref="L4:M4"/>
    <mergeCell ref="L6:M6"/>
    <mergeCell ref="L7:M7"/>
    <mergeCell ref="L5:M5"/>
    <mergeCell ref="B109:O109"/>
    <mergeCell ref="E85:F89"/>
    <mergeCell ref="C50:F50"/>
    <mergeCell ref="B85:B89"/>
    <mergeCell ref="B91:B93"/>
    <mergeCell ref="E91:F93"/>
    <mergeCell ref="B96:B99"/>
    <mergeCell ref="B94:O94"/>
    <mergeCell ref="M85:N89"/>
    <mergeCell ref="B104:B108"/>
    <mergeCell ref="B53:B60"/>
    <mergeCell ref="I51:K51"/>
    <mergeCell ref="B101:B102"/>
    <mergeCell ref="M91:N93"/>
    <mergeCell ref="E104:F108"/>
    <mergeCell ref="I85:J89"/>
    <mergeCell ref="M104:N108"/>
    <mergeCell ref="M50:O50"/>
    <mergeCell ref="B7:I8"/>
    <mergeCell ref="I12:K12"/>
    <mergeCell ref="M12:O12"/>
    <mergeCell ref="M42:O42"/>
    <mergeCell ref="L8:M8"/>
    <mergeCell ref="L9:M9"/>
    <mergeCell ref="M51:O51"/>
  </mergeCells>
  <dataValidations count="1">
    <dataValidation type="decimal" errorStyle="warning" operator="greaterThan" allowBlank="1" showInputMessage="1" showErrorMessage="1" error="Please enter a valid cable diameter." sqref="C9" xr:uid="{00000000-0002-0000-0000-000000000000}">
      <formula1>0</formula1>
    </dataValidation>
  </dataValidations>
  <pageMargins left="0.45" right="0.45" top="0.25" bottom="0.5" header="0" footer="0"/>
  <pageSetup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locked="0" defaultSize="0" autoLine="0" autoPict="0">
                <anchor moveWithCells="1">
                  <from>
                    <xdr:col>3</xdr:col>
                    <xdr:colOff>38100</xdr:colOff>
                    <xdr:row>8</xdr:row>
                    <xdr:rowOff>19050</xdr:rowOff>
                  </from>
                  <to>
                    <xdr:col>3</xdr:col>
                    <xdr:colOff>584200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locked="0" defaultSize="0" autoLine="0" autoPict="0">
                <anchor moveWithCells="1">
                  <from>
                    <xdr:col>3</xdr:col>
                    <xdr:colOff>38100</xdr:colOff>
                    <xdr:row>9</xdr:row>
                    <xdr:rowOff>19050</xdr:rowOff>
                  </from>
                  <to>
                    <xdr:col>3</xdr:col>
                    <xdr:colOff>584200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137F-1146-44BF-9E89-78BB3F8DFC56}">
  <dimension ref="B1:Q26"/>
  <sheetViews>
    <sheetView workbookViewId="0">
      <selection activeCell="C10" sqref="C10"/>
    </sheetView>
  </sheetViews>
  <sheetFormatPr defaultColWidth="9.1796875" defaultRowHeight="14" x14ac:dyDescent="0.3"/>
  <cols>
    <col min="1" max="1" width="1.453125" style="1" customWidth="1"/>
    <col min="2" max="2" width="18.1796875" style="1" customWidth="1"/>
    <col min="3" max="3" width="11.54296875" style="1" customWidth="1"/>
    <col min="4" max="4" width="28.81640625" style="3" customWidth="1"/>
    <col min="5" max="7" width="14.26953125" style="8" customWidth="1"/>
    <col min="8" max="8" width="1.453125" style="8" customWidth="1"/>
    <col min="9" max="11" width="5.1796875" style="8" customWidth="1"/>
    <col min="12" max="12" width="1.453125" style="8" customWidth="1"/>
    <col min="13" max="15" width="5.1796875" style="8" customWidth="1"/>
    <col min="16" max="16" width="19.26953125" style="1" bestFit="1" customWidth="1"/>
    <col min="17" max="17" width="7.81640625" style="1" bestFit="1" customWidth="1"/>
    <col min="18" max="16384" width="9.1796875" style="1"/>
  </cols>
  <sheetData>
    <row r="1" spans="2:17" ht="15" customHeight="1" x14ac:dyDescent="0.3">
      <c r="J1" s="195" t="s">
        <v>118</v>
      </c>
      <c r="K1" s="196"/>
      <c r="L1" s="196"/>
      <c r="M1" s="196"/>
      <c r="N1" s="197"/>
      <c r="P1" s="132" t="s">
        <v>196</v>
      </c>
      <c r="Q1" s="133" t="s">
        <v>201</v>
      </c>
    </row>
    <row r="2" spans="2:17" ht="13.15" customHeight="1" x14ac:dyDescent="0.3">
      <c r="J2" s="198"/>
      <c r="K2" s="199"/>
      <c r="L2" s="199"/>
      <c r="M2" s="199"/>
      <c r="N2" s="200"/>
      <c r="P2" s="134" t="s">
        <v>206</v>
      </c>
      <c r="Q2" s="135">
        <v>0.23</v>
      </c>
    </row>
    <row r="3" spans="2:17" ht="15" customHeight="1" x14ac:dyDescent="0.3">
      <c r="J3" s="59" t="s">
        <v>113</v>
      </c>
      <c r="K3" s="60" t="s">
        <v>116</v>
      </c>
      <c r="L3" s="201" t="s">
        <v>11</v>
      </c>
      <c r="M3" s="202"/>
      <c r="N3" s="61" t="s">
        <v>10</v>
      </c>
      <c r="P3" s="134" t="s">
        <v>207</v>
      </c>
      <c r="Q3" s="135">
        <v>0.23</v>
      </c>
    </row>
    <row r="4" spans="2:17" ht="15" customHeight="1" x14ac:dyDescent="0.3">
      <c r="J4" s="59" t="s">
        <v>114</v>
      </c>
      <c r="K4" s="60">
        <v>28</v>
      </c>
      <c r="L4" s="203">
        <v>0.14899999999999999</v>
      </c>
      <c r="M4" s="204"/>
      <c r="N4" s="62">
        <f>L4*25.4</f>
        <v>3.7845999999999997</v>
      </c>
      <c r="O4" s="10"/>
      <c r="P4" s="134" t="s">
        <v>197</v>
      </c>
      <c r="Q4" s="135">
        <v>0.28499999999999998</v>
      </c>
    </row>
    <row r="5" spans="2:17" ht="15" customHeight="1" x14ac:dyDescent="0.3">
      <c r="J5" s="59" t="s">
        <v>114</v>
      </c>
      <c r="K5" s="60">
        <v>24</v>
      </c>
      <c r="L5" s="203">
        <v>0.215</v>
      </c>
      <c r="M5" s="204"/>
      <c r="N5" s="62">
        <f>L5*25.4</f>
        <v>5.4609999999999994</v>
      </c>
      <c r="O5" s="10"/>
      <c r="P5" s="134" t="s">
        <v>198</v>
      </c>
      <c r="Q5" s="135">
        <v>0.26500000000000001</v>
      </c>
    </row>
    <row r="6" spans="2:17" x14ac:dyDescent="0.3">
      <c r="B6" s="216"/>
      <c r="C6" s="216"/>
      <c r="D6" s="216"/>
      <c r="E6" s="216"/>
      <c r="F6" s="216"/>
      <c r="G6" s="216"/>
      <c r="J6" s="59">
        <v>6</v>
      </c>
      <c r="K6" s="60">
        <v>28</v>
      </c>
      <c r="L6" s="203">
        <v>0.15</v>
      </c>
      <c r="M6" s="204"/>
      <c r="N6" s="62">
        <f>L6*25.4</f>
        <v>3.8099999999999996</v>
      </c>
      <c r="O6" s="10"/>
      <c r="P6" s="134" t="s">
        <v>199</v>
      </c>
      <c r="Q6" s="135">
        <v>0.26500000000000001</v>
      </c>
    </row>
    <row r="7" spans="2:17" ht="14.5" thickBot="1" x14ac:dyDescent="0.35">
      <c r="B7" s="175" t="s">
        <v>117</v>
      </c>
      <c r="C7" s="175"/>
      <c r="D7" s="175"/>
      <c r="E7" s="175"/>
      <c r="F7" s="175"/>
      <c r="G7" s="175"/>
      <c r="H7" s="175"/>
      <c r="I7" s="175"/>
      <c r="J7" s="59">
        <v>6</v>
      </c>
      <c r="K7" s="60">
        <v>24</v>
      </c>
      <c r="L7" s="203">
        <v>0.23499999999999999</v>
      </c>
      <c r="M7" s="204"/>
      <c r="N7" s="62">
        <f t="shared" ref="N7:N9" si="0">L7*25.4</f>
        <v>5.9689999999999994</v>
      </c>
      <c r="O7" s="10"/>
      <c r="P7" s="136" t="s">
        <v>200</v>
      </c>
      <c r="Q7" s="137">
        <v>0.27500000000000002</v>
      </c>
    </row>
    <row r="8" spans="2:17" ht="14.5" thickBot="1" x14ac:dyDescent="0.35">
      <c r="B8" s="175"/>
      <c r="C8" s="175"/>
      <c r="D8" s="175"/>
      <c r="E8" s="175"/>
      <c r="F8" s="175"/>
      <c r="G8" s="175"/>
      <c r="H8" s="175"/>
      <c r="I8" s="175"/>
      <c r="J8" s="59" t="s">
        <v>115</v>
      </c>
      <c r="K8" s="60">
        <v>28</v>
      </c>
      <c r="L8" s="203">
        <v>0.185</v>
      </c>
      <c r="M8" s="204"/>
      <c r="N8" s="62">
        <f t="shared" si="0"/>
        <v>4.6989999999999998</v>
      </c>
      <c r="O8" s="10"/>
    </row>
    <row r="9" spans="2:17" ht="14.5" thickBot="1" x14ac:dyDescent="0.35">
      <c r="B9" s="63" t="s">
        <v>9</v>
      </c>
      <c r="C9" s="64">
        <v>0.3</v>
      </c>
      <c r="D9" s="58">
        <v>1</v>
      </c>
      <c r="E9" s="21"/>
      <c r="F9" s="21"/>
      <c r="G9" s="21"/>
      <c r="H9" s="21"/>
      <c r="I9" s="21"/>
      <c r="J9" s="65" t="s">
        <v>115</v>
      </c>
      <c r="K9" s="66">
        <v>24</v>
      </c>
      <c r="L9" s="208">
        <v>0.25</v>
      </c>
      <c r="M9" s="209"/>
      <c r="N9" s="67">
        <f t="shared" si="0"/>
        <v>6.35</v>
      </c>
      <c r="O9" s="10"/>
    </row>
    <row r="10" spans="2:17" ht="14.5" thickBot="1" x14ac:dyDescent="0.35">
      <c r="B10" s="102"/>
      <c r="C10" s="103" t="s">
        <v>157</v>
      </c>
      <c r="D10" s="58">
        <v>1</v>
      </c>
      <c r="E10" s="21"/>
      <c r="F10" s="21"/>
      <c r="G10" s="21"/>
      <c r="H10" s="21"/>
      <c r="I10" s="21"/>
      <c r="J10" s="11"/>
      <c r="K10" s="11"/>
      <c r="L10" s="12"/>
      <c r="M10" s="12"/>
      <c r="N10" s="13"/>
      <c r="O10" s="10"/>
    </row>
    <row r="11" spans="2:17" ht="8.5" customHeight="1" thickBot="1" x14ac:dyDescent="0.4">
      <c r="B11" s="107"/>
      <c r="C11" s="101"/>
      <c r="D11" s="58"/>
      <c r="E11" s="21"/>
      <c r="F11" s="21"/>
      <c r="G11" s="21"/>
      <c r="H11" s="21"/>
      <c r="I11" s="21"/>
      <c r="J11" s="11"/>
      <c r="K11" s="11"/>
      <c r="L11" s="12"/>
      <c r="M11" s="12"/>
      <c r="N11" s="13"/>
      <c r="O11" s="10"/>
      <c r="Q11" s="15"/>
    </row>
    <row r="12" spans="2:17" ht="24.65" customHeight="1" thickBot="1" x14ac:dyDescent="0.35">
      <c r="B12" s="218" t="s">
        <v>119</v>
      </c>
      <c r="C12" s="218" t="s">
        <v>0</v>
      </c>
      <c r="D12" s="218" t="s">
        <v>1</v>
      </c>
      <c r="E12" s="176" t="s">
        <v>2</v>
      </c>
      <c r="F12" s="177"/>
      <c r="G12" s="178"/>
      <c r="H12" s="17"/>
      <c r="I12" s="176" t="s">
        <v>131</v>
      </c>
      <c r="J12" s="177"/>
      <c r="K12" s="178"/>
      <c r="L12" s="18"/>
      <c r="M12" s="176" t="s">
        <v>132</v>
      </c>
      <c r="N12" s="177"/>
      <c r="O12" s="178"/>
      <c r="Q12" s="226"/>
    </row>
    <row r="13" spans="2:17" ht="25.15" customHeight="1" thickBot="1" x14ac:dyDescent="0.35">
      <c r="B13" s="219"/>
      <c r="C13" s="219"/>
      <c r="D13" s="219"/>
      <c r="E13" s="104" t="s">
        <v>3</v>
      </c>
      <c r="F13" s="104" t="s">
        <v>4</v>
      </c>
      <c r="G13" s="104" t="s">
        <v>5</v>
      </c>
      <c r="H13" s="17"/>
      <c r="I13" s="20" t="s">
        <v>6</v>
      </c>
      <c r="J13" s="19" t="s">
        <v>7</v>
      </c>
      <c r="K13" s="19" t="s">
        <v>8</v>
      </c>
      <c r="L13" s="18"/>
      <c r="M13" s="20" t="s">
        <v>6</v>
      </c>
      <c r="N13" s="19" t="s">
        <v>7</v>
      </c>
      <c r="O13" s="19" t="s">
        <v>8</v>
      </c>
      <c r="Q13" s="226"/>
    </row>
    <row r="14" spans="2:17" ht="18" customHeight="1" x14ac:dyDescent="0.3">
      <c r="B14" s="193" t="s">
        <v>79</v>
      </c>
      <c r="C14" s="93" t="s">
        <v>99</v>
      </c>
      <c r="D14" s="23" t="s">
        <v>80</v>
      </c>
      <c r="E14" s="118">
        <v>49.1</v>
      </c>
      <c r="F14" s="119">
        <v>49.1</v>
      </c>
      <c r="G14" s="120">
        <f t="shared" ref="G14:G15" si="1">E14+F14</f>
        <v>98.2</v>
      </c>
      <c r="H14" s="26"/>
      <c r="I14" s="27">
        <f t="shared" ref="I14:K15" si="2">ROUNDDOWN(IF($D$9=1,E14/(($C$9^2)*PI()/4)*RecFill/$D$10,IF($D$9=2,E14/((($C$9/25.4)^2)*PI()/4)*RecFill/$D$10,"error")),0)</f>
        <v>208</v>
      </c>
      <c r="J14" s="28">
        <f t="shared" si="2"/>
        <v>208</v>
      </c>
      <c r="K14" s="29">
        <f t="shared" si="2"/>
        <v>416</v>
      </c>
      <c r="L14" s="30"/>
      <c r="M14" s="31">
        <f t="shared" ref="M14:O15" si="3">ROUNDDOWN(IF($D$9=1,E14/(($C$9^2)*PI()/4)*MaxFill/$D$10,IF($D$9=2,E14/((($C$9/25.4)^2)*PI()/4)*MaxFill/$D$10,"error")),0)</f>
        <v>347</v>
      </c>
      <c r="N14" s="32">
        <f t="shared" si="3"/>
        <v>347</v>
      </c>
      <c r="O14" s="33">
        <f t="shared" si="3"/>
        <v>694</v>
      </c>
    </row>
    <row r="15" spans="2:17" ht="14.5" customHeight="1" x14ac:dyDescent="0.3">
      <c r="B15" s="217"/>
      <c r="C15" s="34" t="s">
        <v>100</v>
      </c>
      <c r="D15" s="76" t="s">
        <v>81</v>
      </c>
      <c r="E15" s="80">
        <v>49.1</v>
      </c>
      <c r="F15" s="80">
        <v>0</v>
      </c>
      <c r="G15" s="79">
        <f t="shared" si="1"/>
        <v>49.1</v>
      </c>
      <c r="H15" s="26"/>
      <c r="I15" s="39">
        <f t="shared" si="2"/>
        <v>208</v>
      </c>
      <c r="J15" s="40">
        <f t="shared" si="2"/>
        <v>0</v>
      </c>
      <c r="K15" s="41">
        <f t="shared" si="2"/>
        <v>208</v>
      </c>
      <c r="L15" s="30"/>
      <c r="M15" s="42">
        <f t="shared" si="3"/>
        <v>347</v>
      </c>
      <c r="N15" s="43">
        <f t="shared" si="3"/>
        <v>0</v>
      </c>
      <c r="O15" s="44">
        <f t="shared" si="3"/>
        <v>347</v>
      </c>
    </row>
    <row r="16" spans="2:17" ht="15.75" customHeight="1" thickBot="1" x14ac:dyDescent="0.35">
      <c r="B16" s="194"/>
      <c r="C16" s="239" t="s">
        <v>52</v>
      </c>
      <c r="D16" s="240"/>
      <c r="E16" s="240"/>
      <c r="F16" s="241"/>
      <c r="G16" s="57">
        <v>4.7</v>
      </c>
      <c r="H16" s="26"/>
      <c r="I16" s="190">
        <f>ROUNDDOWN(IF($D$9=1,G16/(($C$9^2)*PI()/4)*RecFill/$D$10,IF($D$9=2,G16/((($C$9/25.4)^2)*PI()/4)*RecFill/$D$10,"error")),0)</f>
        <v>19</v>
      </c>
      <c r="J16" s="191"/>
      <c r="K16" s="192"/>
      <c r="L16" s="30"/>
      <c r="M16" s="205">
        <f>ROUNDDOWN(IF($D$9=1,G16/(($C$9^2)*PI()/4)*MaxFill/$D$10,IF($D$9=2,G16/((($C$9/25.4)^2)*PI()/4)*MaxFill/$D$10,"error")),0)</f>
        <v>33</v>
      </c>
      <c r="N16" s="206"/>
      <c r="O16" s="207"/>
    </row>
    <row r="17" spans="2:15" ht="14.5" thickBot="1" x14ac:dyDescent="0.35">
      <c r="B17" s="2"/>
      <c r="C17" s="2"/>
      <c r="D17" s="4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2:15" ht="16.149999999999999" customHeight="1" x14ac:dyDescent="0.3">
      <c r="B18" s="223" t="s">
        <v>158</v>
      </c>
      <c r="C18" s="22" t="s">
        <v>15</v>
      </c>
      <c r="D18" s="23" t="s">
        <v>83</v>
      </c>
      <c r="E18" s="74">
        <v>16.600000000000001</v>
      </c>
      <c r="F18" s="74">
        <v>0</v>
      </c>
      <c r="G18" s="75">
        <f t="shared" ref="G18:G19" si="4">E18+F18</f>
        <v>16.600000000000001</v>
      </c>
      <c r="H18" s="26"/>
      <c r="I18" s="27">
        <f t="shared" ref="I18:K20" si="5">ROUNDDOWN(IF($D$9=1,E18/(($C$9^2)*PI()/4)*RecFill/$D$10,IF($D$9=2,E18/((($C$9/25.4)^2)*PI()/4)*RecFill/$D$10,"error")),0)</f>
        <v>70</v>
      </c>
      <c r="J18" s="28">
        <f t="shared" si="5"/>
        <v>0</v>
      </c>
      <c r="K18" s="29">
        <f t="shared" si="5"/>
        <v>70</v>
      </c>
      <c r="L18" s="30"/>
      <c r="M18" s="31">
        <f t="shared" ref="M18:O20" si="6">ROUNDDOWN(IF($D$9=1,E18/(($C$9^2)*PI()/4)*MaxFill/$D$10,IF($D$9=2,E18/((($C$9/25.4)^2)*PI()/4)*MaxFill/$D$10,"error")),0)</f>
        <v>117</v>
      </c>
      <c r="N18" s="32">
        <f t="shared" si="6"/>
        <v>0</v>
      </c>
      <c r="O18" s="33">
        <f t="shared" si="6"/>
        <v>117</v>
      </c>
    </row>
    <row r="19" spans="2:15" ht="16.149999999999999" customHeight="1" x14ac:dyDescent="0.3">
      <c r="B19" s="224"/>
      <c r="C19" s="47" t="s">
        <v>16</v>
      </c>
      <c r="D19" s="48" t="s">
        <v>89</v>
      </c>
      <c r="E19" s="105">
        <v>29.6</v>
      </c>
      <c r="F19" s="105">
        <v>0</v>
      </c>
      <c r="G19" s="106">
        <f t="shared" si="4"/>
        <v>29.6</v>
      </c>
      <c r="H19" s="26"/>
      <c r="I19" s="51">
        <f t="shared" si="5"/>
        <v>125</v>
      </c>
      <c r="J19" s="52">
        <f t="shared" si="5"/>
        <v>0</v>
      </c>
      <c r="K19" s="53">
        <f t="shared" si="5"/>
        <v>125</v>
      </c>
      <c r="L19" s="30"/>
      <c r="M19" s="54">
        <f t="shared" si="6"/>
        <v>209</v>
      </c>
      <c r="N19" s="55">
        <f t="shared" si="6"/>
        <v>0</v>
      </c>
      <c r="O19" s="56">
        <f t="shared" si="6"/>
        <v>209</v>
      </c>
    </row>
    <row r="20" spans="2:15" ht="16.149999999999999" customHeight="1" x14ac:dyDescent="0.3">
      <c r="B20" s="235"/>
      <c r="C20" s="34" t="s">
        <v>17</v>
      </c>
      <c r="D20" s="35" t="s">
        <v>91</v>
      </c>
      <c r="E20" s="80">
        <v>42.8</v>
      </c>
      <c r="F20" s="80">
        <v>0</v>
      </c>
      <c r="G20" s="79">
        <f>E20+F20</f>
        <v>42.8</v>
      </c>
      <c r="H20" s="26"/>
      <c r="I20" s="39">
        <f t="shared" si="5"/>
        <v>181</v>
      </c>
      <c r="J20" s="40">
        <f t="shared" si="5"/>
        <v>0</v>
      </c>
      <c r="K20" s="41">
        <f t="shared" si="5"/>
        <v>181</v>
      </c>
      <c r="L20" s="30"/>
      <c r="M20" s="42">
        <f t="shared" si="6"/>
        <v>302</v>
      </c>
      <c r="N20" s="43">
        <f t="shared" si="6"/>
        <v>0</v>
      </c>
      <c r="O20" s="44">
        <f t="shared" si="6"/>
        <v>302</v>
      </c>
    </row>
    <row r="21" spans="2:15" ht="14.5" thickBot="1" x14ac:dyDescent="0.35">
      <c r="B21" s="71"/>
      <c r="C21" s="71"/>
      <c r="D21" s="72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2:15" ht="15" customHeight="1" x14ac:dyDescent="0.3">
      <c r="B22" s="187" t="s">
        <v>28</v>
      </c>
      <c r="C22" s="93" t="s">
        <v>30</v>
      </c>
      <c r="D22" s="23" t="s">
        <v>37</v>
      </c>
      <c r="E22" s="94">
        <v>5.7</v>
      </c>
      <c r="F22" s="74">
        <v>0</v>
      </c>
      <c r="G22" s="75">
        <f>E22+F22</f>
        <v>5.7</v>
      </c>
      <c r="H22" s="26"/>
      <c r="I22" s="27">
        <f t="shared" ref="I22:K25" si="7">ROUNDDOWN(IF($D$9=1,E22/(($C$9^2)*PI()/4)*RecFill/$D$10,IF($D$9=2,E22/((($C$9/25.4)^2)*PI()/4)*RecFill/$D$10,"error")),0)</f>
        <v>24</v>
      </c>
      <c r="J22" s="28">
        <f t="shared" si="7"/>
        <v>0</v>
      </c>
      <c r="K22" s="29">
        <f t="shared" si="7"/>
        <v>24</v>
      </c>
      <c r="L22" s="30"/>
      <c r="M22" s="31">
        <f t="shared" ref="M22:O25" si="8">ROUNDDOWN(IF($D$9=1,E22/(($C$9^2)*PI()/4)*MaxFill/$D$10,IF($D$9=2,E22/((($C$9/25.4)^2)*PI()/4)*MaxFill/$D$10,"error")),0)</f>
        <v>40</v>
      </c>
      <c r="N22" s="32">
        <f t="shared" si="8"/>
        <v>0</v>
      </c>
      <c r="O22" s="33">
        <f t="shared" si="8"/>
        <v>40</v>
      </c>
    </row>
    <row r="23" spans="2:15" x14ac:dyDescent="0.3">
      <c r="B23" s="188"/>
      <c r="C23" s="84" t="s">
        <v>31</v>
      </c>
      <c r="D23" s="35" t="s">
        <v>38</v>
      </c>
      <c r="E23" s="85">
        <v>9.1</v>
      </c>
      <c r="F23" s="77">
        <v>0</v>
      </c>
      <c r="G23" s="78">
        <f t="shared" ref="G23:G25" si="9">E23+F23</f>
        <v>9.1</v>
      </c>
      <c r="H23" s="26"/>
      <c r="I23" s="39">
        <f t="shared" si="7"/>
        <v>38</v>
      </c>
      <c r="J23" s="40">
        <f t="shared" si="7"/>
        <v>0</v>
      </c>
      <c r="K23" s="41">
        <f t="shared" si="7"/>
        <v>38</v>
      </c>
      <c r="L23" s="30"/>
      <c r="M23" s="42">
        <f t="shared" si="8"/>
        <v>64</v>
      </c>
      <c r="N23" s="43">
        <f t="shared" si="8"/>
        <v>0</v>
      </c>
      <c r="O23" s="44">
        <f t="shared" si="8"/>
        <v>64</v>
      </c>
    </row>
    <row r="24" spans="2:15" x14ac:dyDescent="0.3">
      <c r="B24" s="188"/>
      <c r="C24" s="84" t="s">
        <v>34</v>
      </c>
      <c r="D24" s="35" t="s">
        <v>41</v>
      </c>
      <c r="E24" s="86">
        <v>5.2</v>
      </c>
      <c r="F24" s="80">
        <v>0</v>
      </c>
      <c r="G24" s="79">
        <f t="shared" si="9"/>
        <v>5.2</v>
      </c>
      <c r="H24" s="26"/>
      <c r="I24" s="39">
        <f t="shared" si="7"/>
        <v>22</v>
      </c>
      <c r="J24" s="40">
        <f t="shared" si="7"/>
        <v>0</v>
      </c>
      <c r="K24" s="41">
        <f t="shared" si="7"/>
        <v>22</v>
      </c>
      <c r="L24" s="30"/>
      <c r="M24" s="42">
        <f t="shared" si="8"/>
        <v>36</v>
      </c>
      <c r="N24" s="43">
        <f t="shared" si="8"/>
        <v>0</v>
      </c>
      <c r="O24" s="44">
        <f t="shared" si="8"/>
        <v>36</v>
      </c>
    </row>
    <row r="25" spans="2:15" x14ac:dyDescent="0.3">
      <c r="B25" s="188"/>
      <c r="C25" s="84" t="s">
        <v>35</v>
      </c>
      <c r="D25" s="35" t="s">
        <v>42</v>
      </c>
      <c r="E25" s="86">
        <v>7.8</v>
      </c>
      <c r="F25" s="80">
        <v>0</v>
      </c>
      <c r="G25" s="79">
        <f t="shared" si="9"/>
        <v>7.8</v>
      </c>
      <c r="H25" s="26"/>
      <c r="I25" s="39">
        <f t="shared" si="7"/>
        <v>33</v>
      </c>
      <c r="J25" s="40">
        <f t="shared" si="7"/>
        <v>0</v>
      </c>
      <c r="K25" s="41">
        <f t="shared" si="7"/>
        <v>33</v>
      </c>
      <c r="L25" s="30"/>
      <c r="M25" s="42">
        <f t="shared" si="8"/>
        <v>55</v>
      </c>
      <c r="N25" s="43">
        <f t="shared" si="8"/>
        <v>0</v>
      </c>
      <c r="O25" s="44">
        <f t="shared" si="8"/>
        <v>55</v>
      </c>
    </row>
    <row r="26" spans="2:15" x14ac:dyDescent="0.3">
      <c r="B26" s="179" t="s">
        <v>156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</row>
  </sheetData>
  <mergeCells count="24">
    <mergeCell ref="J1:N2"/>
    <mergeCell ref="L3:M3"/>
    <mergeCell ref="L4:M4"/>
    <mergeCell ref="L5:M5"/>
    <mergeCell ref="B6:G6"/>
    <mergeCell ref="L6:M6"/>
    <mergeCell ref="C12:C13"/>
    <mergeCell ref="B12:B13"/>
    <mergeCell ref="B7:I8"/>
    <mergeCell ref="L7:M7"/>
    <mergeCell ref="L8:M8"/>
    <mergeCell ref="L9:M9"/>
    <mergeCell ref="M12:O12"/>
    <mergeCell ref="I12:K12"/>
    <mergeCell ref="E12:G12"/>
    <mergeCell ref="D12:D13"/>
    <mergeCell ref="Q12:Q13"/>
    <mergeCell ref="B26:O26"/>
    <mergeCell ref="B22:B25"/>
    <mergeCell ref="B18:B20"/>
    <mergeCell ref="B14:B16"/>
    <mergeCell ref="C16:F16"/>
    <mergeCell ref="I16:K16"/>
    <mergeCell ref="M16:O16"/>
  </mergeCells>
  <dataValidations count="1">
    <dataValidation type="decimal" errorStyle="warning" operator="greaterThan" allowBlank="1" showInputMessage="1" showErrorMessage="1" error="Please enter a valid cable diameter." sqref="C9" xr:uid="{E52964E2-DA10-4679-A2F9-E7672756BE56}">
      <formula1>0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locked="0" defaultSize="0" autoLine="0" autoPict="0">
                <anchor moveWithCells="1">
                  <from>
                    <xdr:col>3</xdr:col>
                    <xdr:colOff>38100</xdr:colOff>
                    <xdr:row>8</xdr:row>
                    <xdr:rowOff>19050</xdr:rowOff>
                  </from>
                  <to>
                    <xdr:col>3</xdr:col>
                    <xdr:colOff>584200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locked="0" defaultSize="0" autoLine="0" autoPict="0">
                <anchor moveWithCells="1">
                  <from>
                    <xdr:col>3</xdr:col>
                    <xdr:colOff>38100</xdr:colOff>
                    <xdr:row>9</xdr:row>
                    <xdr:rowOff>19050</xdr:rowOff>
                  </from>
                  <to>
                    <xdr:col>3</xdr:col>
                    <xdr:colOff>584200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9"/>
  <sheetViews>
    <sheetView workbookViewId="0">
      <selection activeCell="B4" sqref="B4:B5"/>
    </sheetView>
  </sheetViews>
  <sheetFormatPr defaultRowHeight="14.5" x14ac:dyDescent="0.35"/>
  <sheetData>
    <row r="1" spans="1:5" x14ac:dyDescent="0.35">
      <c r="A1" t="s">
        <v>11</v>
      </c>
      <c r="B1" t="s">
        <v>129</v>
      </c>
    </row>
    <row r="2" spans="1:5" x14ac:dyDescent="0.35">
      <c r="A2" t="s">
        <v>10</v>
      </c>
      <c r="B2" t="s">
        <v>130</v>
      </c>
    </row>
    <row r="4" spans="1:5" x14ac:dyDescent="0.35">
      <c r="A4" s="5">
        <v>0.3</v>
      </c>
      <c r="B4" s="5">
        <v>0.4</v>
      </c>
    </row>
    <row r="5" spans="1:5" x14ac:dyDescent="0.35">
      <c r="A5" s="5">
        <v>0.5</v>
      </c>
      <c r="B5" s="5">
        <v>0.4</v>
      </c>
    </row>
    <row r="9" spans="1:5" x14ac:dyDescent="0.35">
      <c r="A9">
        <v>0.215</v>
      </c>
      <c r="B9" s="6">
        <v>0.185</v>
      </c>
      <c r="C9" s="7">
        <v>0.27500000000000002</v>
      </c>
      <c r="D9" s="7">
        <v>0.15</v>
      </c>
      <c r="E9" s="7">
        <v>0.23499999999999999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ddf36e-5642-41d5-b443-db3d73293862">
      <Terms xmlns="http://schemas.microsoft.com/office/infopath/2007/PartnerControls"/>
    </lcf76f155ced4ddcb4097134ff3c332f>
    <TaxCatchAll xmlns="0445f869-0a3d-4fcc-a0d6-3c0a763144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4017A14474AB40B405B1FC70E65742" ma:contentTypeVersion="16" ma:contentTypeDescription="Create a new document." ma:contentTypeScope="" ma:versionID="18fc68e7cb0663a5f53b11d140dec68d">
  <xsd:schema xmlns:xsd="http://www.w3.org/2001/XMLSchema" xmlns:xs="http://www.w3.org/2001/XMLSchema" xmlns:p="http://schemas.microsoft.com/office/2006/metadata/properties" xmlns:ns2="edddf36e-5642-41d5-b443-db3d73293862" xmlns:ns3="0445f869-0a3d-4fcc-a0d6-3c0a763144c0" targetNamespace="http://schemas.microsoft.com/office/2006/metadata/properties" ma:root="true" ma:fieldsID="c28f69a41238b781a3cc0ca5b0b170b8" ns2:_="" ns3:_="">
    <xsd:import namespace="edddf36e-5642-41d5-b443-db3d73293862"/>
    <xsd:import namespace="0445f869-0a3d-4fcc-a0d6-3c0a763144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df36e-5642-41d5-b443-db3d732938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bf516b2-8b42-42fa-ad43-adfec3e5c9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5f869-0a3d-4fcc-a0d6-3c0a763144c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9624e4e-a0ae-4718-8cb8-b256c5973335}" ma:internalName="TaxCatchAll" ma:showField="CatchAllData" ma:web="0445f869-0a3d-4fcc-a0d6-3c0a763144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7939C3-BDC3-40DF-96E4-A1B536D995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c6229f6-39a9-4106-8f80-e9b9f3d07526"/>
    <ds:schemaRef ds:uri="http://schemas.microsoft.com/office/infopath/2007/PartnerControls"/>
    <ds:schemaRef ds:uri="359d1e47-4569-4eee-a6c7-0a615eba451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7A8ED2-5AB4-478F-BECE-FC5AEF4408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93D44-C89D-4DCE-BB97-2FB7A31F65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CALCULATOR</vt:lpstr>
      <vt:lpstr>LEGACY</vt:lpstr>
      <vt:lpstr>numbers</vt:lpstr>
      <vt:lpstr>category5e24</vt:lpstr>
      <vt:lpstr>category624</vt:lpstr>
      <vt:lpstr>category628</vt:lpstr>
      <vt:lpstr>category6a24</vt:lpstr>
      <vt:lpstr>category6a28</vt:lpstr>
      <vt:lpstr>MaxFill</vt:lpstr>
      <vt:lpstr>MaxFillJ</vt:lpstr>
      <vt:lpstr>RecFill</vt:lpstr>
      <vt:lpstr>RecFillJ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2016-10-06T22:29:56Z</dcterms:created>
  <dcterms:modified xsi:type="dcterms:W3CDTF">2024-02-21T14:36:49Z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0x010100C2A03DDB0EF38D48AC7DFEE988B290A7</vt:lpwstr>
  </property>
</Properties>
</file>